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autoCompressPictures="0" defaultThemeVersion="124226"/>
  <mc:AlternateContent xmlns:mc="http://schemas.openxmlformats.org/markup-compatibility/2006">
    <mc:Choice Requires="x15">
      <x15ac:absPath xmlns:x15ac="http://schemas.microsoft.com/office/spreadsheetml/2010/11/ac" url="C:\Users\kgurak\Downloads\"/>
    </mc:Choice>
  </mc:AlternateContent>
  <xr:revisionPtr revIDLastSave="0" documentId="8_{9F1FE7B1-507B-4E18-88A7-52947C527BA3}" xr6:coauthVersionLast="47" xr6:coauthVersionMax="47" xr10:uidLastSave="{00000000-0000-0000-0000-000000000000}"/>
  <workbookProtection lockStructure="1"/>
  <bookViews>
    <workbookView xWindow="-120" yWindow="-120" windowWidth="29040" windowHeight="15720" xr2:uid="{00000000-000D-0000-FFFF-FFFF00000000}"/>
  </bookViews>
  <sheets>
    <sheet name="Calculation Tool" sheetId="7" r:id="rId1"/>
  </sheets>
  <definedNames>
    <definedName name="_xlnm.Print_Area" localSheetId="0">'Calculation Tool'!$A$2:$J$193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42" i="7" l="1"/>
  <c r="H42" i="7"/>
  <c r="J34" i="7"/>
  <c r="J22" i="7" l="1"/>
  <c r="H34" i="7"/>
  <c r="E34" i="7"/>
  <c r="H19" i="7"/>
  <c r="G184" i="7"/>
  <c r="E47" i="7" l="1"/>
  <c r="F48" i="7"/>
  <c r="E49" i="7"/>
  <c r="E44" i="7"/>
  <c r="B165" i="7"/>
  <c r="E14" i="7" l="1"/>
  <c r="E111" i="7"/>
  <c r="E32" i="7"/>
  <c r="E19" i="7"/>
  <c r="J91" i="7" l="1"/>
  <c r="J64" i="7"/>
  <c r="J19" i="7"/>
  <c r="J105" i="7"/>
  <c r="J104" i="7"/>
  <c r="H105" i="7"/>
  <c r="H95" i="7"/>
  <c r="H93" i="7"/>
  <c r="H89" i="7"/>
  <c r="H82" i="7"/>
  <c r="H70" i="7"/>
  <c r="H64" i="7"/>
  <c r="H54" i="7"/>
  <c r="H38" i="7"/>
  <c r="H22" i="7"/>
  <c r="H37" i="7"/>
  <c r="J18" i="7" l="1"/>
  <c r="J107" i="7"/>
  <c r="J103" i="7"/>
  <c r="E37" i="7"/>
  <c r="C149" i="7"/>
  <c r="E187" i="7" s="1"/>
  <c r="C146" i="7"/>
  <c r="C151" i="7" s="1"/>
  <c r="G180" i="7"/>
  <c r="J113" i="7"/>
  <c r="J111" i="7"/>
  <c r="J109" i="7"/>
  <c r="J106" i="7"/>
  <c r="J95" i="7"/>
  <c r="J89" i="7"/>
  <c r="J88" i="7"/>
  <c r="J85" i="7"/>
  <c r="J82" i="7"/>
  <c r="J80" i="7"/>
  <c r="J74" i="7"/>
  <c r="J70" i="7"/>
  <c r="J65" i="7"/>
  <c r="J55" i="7"/>
  <c r="J54" i="7"/>
  <c r="J38" i="7"/>
  <c r="J32" i="7"/>
  <c r="E95" i="7"/>
  <c r="E93" i="7"/>
  <c r="E82" i="7"/>
  <c r="E70" i="7"/>
  <c r="E38" i="7"/>
  <c r="E22" i="7"/>
  <c r="E89" i="7"/>
  <c r="E80" i="7"/>
  <c r="E107" i="7"/>
  <c r="E106" i="7"/>
  <c r="E104" i="7"/>
  <c r="E18" i="7"/>
  <c r="J68" i="7"/>
  <c r="J37" i="7"/>
  <c r="J43" i="7"/>
  <c r="H68" i="7"/>
  <c r="H43" i="7"/>
  <c r="E124" i="7"/>
  <c r="E122" i="7"/>
  <c r="E121" i="7"/>
  <c r="E120" i="7"/>
  <c r="E103" i="7"/>
  <c r="E100" i="7"/>
  <c r="E99" i="7"/>
  <c r="E97" i="7"/>
  <c r="E88" i="7"/>
  <c r="E85" i="7"/>
  <c r="E78" i="7"/>
  <c r="E73" i="7"/>
  <c r="E64" i="7"/>
  <c r="E56" i="7"/>
  <c r="E54" i="7"/>
  <c r="E51" i="7"/>
  <c r="E29" i="7"/>
  <c r="E27" i="7"/>
  <c r="E17" i="7"/>
  <c r="E79" i="7"/>
  <c r="E119" i="7"/>
  <c r="E117" i="7"/>
  <c r="E113" i="7"/>
  <c r="E109" i="7"/>
  <c r="E98" i="7"/>
  <c r="E77" i="7"/>
  <c r="E76" i="7"/>
  <c r="E74" i="7"/>
  <c r="F68" i="7"/>
  <c r="E68" i="7"/>
  <c r="E65" i="7"/>
  <c r="E61" i="7"/>
  <c r="E59" i="7"/>
  <c r="E57" i="7"/>
  <c r="E55" i="7"/>
  <c r="E53" i="7"/>
  <c r="E48" i="7"/>
  <c r="E46" i="7"/>
  <c r="F45" i="7"/>
  <c r="E45" i="7"/>
  <c r="F43" i="7"/>
  <c r="E43" i="7"/>
  <c r="F42" i="7"/>
  <c r="E42" i="7"/>
  <c r="E41" i="7"/>
  <c r="F37" i="7"/>
  <c r="E31" i="7"/>
  <c r="E28" i="7"/>
  <c r="E26" i="7"/>
  <c r="E25" i="7"/>
  <c r="E20" i="7"/>
  <c r="F14" i="7"/>
  <c r="E182" i="7" l="1"/>
  <c r="J125" i="7"/>
  <c r="C134" i="7" s="1"/>
  <c r="H125" i="7"/>
  <c r="E181" i="7" s="1"/>
  <c r="E125" i="7"/>
  <c r="B180" i="7" s="1"/>
  <c r="F125" i="7"/>
  <c r="B181" i="7" s="1"/>
  <c r="C152" i="7" l="1"/>
  <c r="B188" i="7" s="1"/>
  <c r="E183" i="7"/>
  <c r="A153" i="7"/>
  <c r="B183" i="7"/>
  <c r="E186" i="7"/>
  <c r="E188" i="7" s="1"/>
  <c r="C133" i="7"/>
  <c r="D133" i="7" s="1"/>
  <c r="B185" i="7" s="1"/>
  <c r="B186" i="7" l="1"/>
  <c r="B189" i="7" s="1"/>
  <c r="G188" i="7" s="1"/>
</calcChain>
</file>

<file path=xl/sharedStrings.xml><?xml version="1.0" encoding="utf-8"?>
<sst xmlns="http://schemas.openxmlformats.org/spreadsheetml/2006/main" count="375" uniqueCount="233">
  <si>
    <t>Use</t>
  </si>
  <si>
    <t>0.25 per unit</t>
  </si>
  <si>
    <t>0.5 per unit</t>
  </si>
  <si>
    <r>
      <t>1 per 125 m</t>
    </r>
    <r>
      <rPr>
        <vertAlign val="superscript"/>
        <sz val="11"/>
        <color theme="1"/>
        <rFont val="Calibri"/>
        <family val="2"/>
        <scheme val="minor"/>
      </rPr>
      <t>2</t>
    </r>
    <r>
      <rPr>
        <sz val="11"/>
        <color theme="1"/>
        <rFont val="Calibri"/>
        <family val="2"/>
        <scheme val="minor"/>
      </rPr>
      <t xml:space="preserve"> with a minimum of 2</t>
    </r>
  </si>
  <si>
    <r>
      <t>1 per 500 m</t>
    </r>
    <r>
      <rPr>
        <vertAlign val="superscript"/>
        <sz val="11"/>
        <color theme="1"/>
        <rFont val="Calibri"/>
        <family val="2"/>
        <scheme val="minor"/>
      </rPr>
      <t>2</t>
    </r>
    <r>
      <rPr>
        <sz val="11"/>
        <color theme="1"/>
        <rFont val="Calibri"/>
        <family val="2"/>
        <scheme val="minor"/>
      </rPr>
      <t xml:space="preserve"> with a minimum of 2</t>
    </r>
  </si>
  <si>
    <r>
      <t>1 per 250 m</t>
    </r>
    <r>
      <rPr>
        <vertAlign val="superscript"/>
        <sz val="11"/>
        <color theme="1"/>
        <rFont val="Calibri"/>
        <family val="2"/>
        <scheme val="minor"/>
      </rPr>
      <t>2</t>
    </r>
    <r>
      <rPr>
        <sz val="11"/>
        <color theme="1"/>
        <rFont val="Calibri"/>
        <family val="2"/>
        <scheme val="minor"/>
      </rPr>
      <t xml:space="preserve"> with a minimum of 2</t>
    </r>
  </si>
  <si>
    <r>
      <t>1 per 125 m</t>
    </r>
    <r>
      <rPr>
        <vertAlign val="superscript"/>
        <sz val="11"/>
        <color theme="1"/>
        <rFont val="Calibri"/>
        <family val="2"/>
        <scheme val="minor"/>
      </rPr>
      <t>2</t>
    </r>
    <r>
      <rPr>
        <sz val="11"/>
        <color theme="1"/>
        <rFont val="Calibri"/>
        <family val="2"/>
        <scheme val="minor"/>
      </rPr>
      <t xml:space="preserve"> with a minimum of 4</t>
    </r>
  </si>
  <si>
    <t>unit(s)</t>
  </si>
  <si>
    <r>
      <t>m</t>
    </r>
    <r>
      <rPr>
        <vertAlign val="superscript"/>
        <sz val="11"/>
        <color theme="1"/>
        <rFont val="Calibri"/>
        <family val="2"/>
        <scheme val="minor"/>
      </rPr>
      <t>2</t>
    </r>
  </si>
  <si>
    <t>A</t>
  </si>
  <si>
    <t>B</t>
  </si>
  <si>
    <t>C</t>
  </si>
  <si>
    <t>D</t>
  </si>
  <si>
    <t>E</t>
  </si>
  <si>
    <t>Vehicle Parking Space Reduction</t>
  </si>
  <si>
    <t>Input Cells</t>
  </si>
  <si>
    <t>LEGEND</t>
  </si>
  <si>
    <t>Proposed Bicycle Parking Spaces</t>
  </si>
  <si>
    <t>Hotel</t>
  </si>
  <si>
    <t>Congregate care housing</t>
  </si>
  <si>
    <t>Abbeyfield housing</t>
  </si>
  <si>
    <t>0.75 per bedroom plus 0.25 per bedroom for visitors</t>
  </si>
  <si>
    <t>Agriculture</t>
  </si>
  <si>
    <t>Air terminal</t>
  </si>
  <si>
    <t>Aircraft repair or servicing, aircraft storage</t>
  </si>
  <si>
    <t>Amusement centre, excluding pool or billiard tables</t>
  </si>
  <si>
    <t>1 per 4 machines</t>
  </si>
  <si>
    <t>Animal shelter</t>
  </si>
  <si>
    <t>Aquaculture</t>
  </si>
  <si>
    <t>Bed and Breakfast accommodation</t>
  </si>
  <si>
    <t>Billiard hall</t>
  </si>
  <si>
    <t>1 per table</t>
  </si>
  <si>
    <t>Bottle depot</t>
  </si>
  <si>
    <t>Bowling alley</t>
  </si>
  <si>
    <t>2 per bowling lane</t>
  </si>
  <si>
    <t>Building supply and lumber outlet</t>
  </si>
  <si>
    <t>0.5 per unit plus 0.25 per unit for visitors</t>
  </si>
  <si>
    <t>Driving range</t>
  </si>
  <si>
    <t>0.5 per stall</t>
  </si>
  <si>
    <t>Dwelling unit above commercial use</t>
  </si>
  <si>
    <t>Dwelling, apartment</t>
  </si>
  <si>
    <t>Dwelling, patio</t>
  </si>
  <si>
    <t>1 per dwelling unit</t>
  </si>
  <si>
    <t>Dwelling, two-family</t>
  </si>
  <si>
    <t>Film theatre</t>
  </si>
  <si>
    <t>1 per 10 seats</t>
  </si>
  <si>
    <t>Financial institution</t>
  </si>
  <si>
    <t>Fish processing or packaging</t>
  </si>
  <si>
    <t>Funeral parlor</t>
  </si>
  <si>
    <t>Gas bar</t>
  </si>
  <si>
    <t>Golf course</t>
  </si>
  <si>
    <t>2 per hole</t>
  </si>
  <si>
    <t>Home occupation</t>
  </si>
  <si>
    <t>Hospital</t>
  </si>
  <si>
    <t>1 per sleeping unit</t>
  </si>
  <si>
    <t>Intermediate care facility</t>
  </si>
  <si>
    <t>0.25 per bed plus 0.25 per bed for visitors</t>
  </si>
  <si>
    <t>Manufacturing, processing or packaging, excluding fish processing or packaging</t>
  </si>
  <si>
    <t>Marina</t>
  </si>
  <si>
    <t>1 per 2 berths</t>
  </si>
  <si>
    <t>Marine fueling station</t>
  </si>
  <si>
    <t>Marine grid for boat maintenance</t>
  </si>
  <si>
    <t>1 per grid</t>
  </si>
  <si>
    <t>Medical clinic, dental clinic</t>
  </si>
  <si>
    <t>Mobile home</t>
  </si>
  <si>
    <t>Motel</t>
  </si>
  <si>
    <t>Office</t>
  </si>
  <si>
    <t>Personal service establishment</t>
  </si>
  <si>
    <t>Pub, neighbourhood pub, brew pub, marine pub</t>
  </si>
  <si>
    <t>1 per 4 seats of maximum seating capacity, including outdoor seating</t>
  </si>
  <si>
    <t>Recreation facility</t>
  </si>
  <si>
    <t>Recycling drop-off centre</t>
  </si>
  <si>
    <t>Repair, servicing or testing of appliances, machinery, equipment, tools or boats</t>
  </si>
  <si>
    <t>Research laboratory</t>
  </si>
  <si>
    <t>School, adult education</t>
  </si>
  <si>
    <t>4 per classroom</t>
  </si>
  <si>
    <t>School, primary, elementary, junior high</t>
  </si>
  <si>
    <t>1 per classroom</t>
  </si>
  <si>
    <t>School, senior high</t>
  </si>
  <si>
    <t>Unstaffed car wash, unstaffed industrial fueling installation</t>
  </si>
  <si>
    <t>Unstaffed public utility building or facility, such as telephone exchanges or transformer stations</t>
  </si>
  <si>
    <t>Vehicle repair</t>
  </si>
  <si>
    <t>3 per bay</t>
  </si>
  <si>
    <t>Vehicle sales or rental showroom</t>
  </si>
  <si>
    <t>Veterinary clinic</t>
  </si>
  <si>
    <t>Video rental store</t>
  </si>
  <si>
    <t>Warehousing</t>
  </si>
  <si>
    <t>Area</t>
  </si>
  <si>
    <t>bedroom(s)</t>
  </si>
  <si>
    <t>machines</t>
  </si>
  <si>
    <t>table</t>
  </si>
  <si>
    <t>lane(s)</t>
  </si>
  <si>
    <t>Campsite(s)</t>
  </si>
  <si>
    <t>children</t>
  </si>
  <si>
    <t>stall</t>
  </si>
  <si>
    <t>seat(s)</t>
  </si>
  <si>
    <t>hole(s)</t>
  </si>
  <si>
    <t>bed(s)</t>
  </si>
  <si>
    <t>berths</t>
  </si>
  <si>
    <t>grid</t>
  </si>
  <si>
    <t>classroom(s)</t>
  </si>
  <si>
    <t>Visitor</t>
  </si>
  <si>
    <t>1 per camping site</t>
  </si>
  <si>
    <t>bin</t>
  </si>
  <si>
    <t>bay(s)</t>
  </si>
  <si>
    <t>TOTAL</t>
  </si>
  <si>
    <t>Requirements</t>
  </si>
  <si>
    <t>home(s)</t>
  </si>
  <si>
    <r>
      <t>1 per 90m</t>
    </r>
    <r>
      <rPr>
        <vertAlign val="superscript"/>
        <sz val="11"/>
        <color theme="1"/>
        <rFont val="Calibri"/>
        <family val="2"/>
        <scheme val="minor"/>
      </rPr>
      <t>2</t>
    </r>
  </si>
  <si>
    <r>
      <t>1 per 10 seats or 1 per 10 m</t>
    </r>
    <r>
      <rPr>
        <vertAlign val="superscript"/>
        <sz val="11"/>
        <color theme="1"/>
        <rFont val="Calibri"/>
        <family val="2"/>
        <scheme val="minor"/>
      </rPr>
      <t>2</t>
    </r>
    <r>
      <rPr>
        <sz val="11"/>
        <color theme="1"/>
        <rFont val="Calibri"/>
        <family val="2"/>
        <scheme val="minor"/>
      </rPr>
      <t xml:space="preserve"> intended for public use, whichever is greater</t>
    </r>
  </si>
  <si>
    <r>
      <t>1 per 90 m</t>
    </r>
    <r>
      <rPr>
        <vertAlign val="superscript"/>
        <sz val="11"/>
        <color theme="1"/>
        <rFont val="Calibri"/>
        <family val="2"/>
        <scheme val="minor"/>
      </rPr>
      <t>2</t>
    </r>
  </si>
  <si>
    <r>
      <t>1 per 40m</t>
    </r>
    <r>
      <rPr>
        <vertAlign val="superscript"/>
        <sz val="11"/>
        <color theme="1"/>
        <rFont val="Calibri"/>
        <family val="2"/>
        <scheme val="minor"/>
      </rPr>
      <t>2</t>
    </r>
  </si>
  <si>
    <r>
      <t>1 per 40 m</t>
    </r>
    <r>
      <rPr>
        <vertAlign val="superscript"/>
        <sz val="11"/>
        <color theme="1"/>
        <rFont val="Calibri"/>
        <family val="2"/>
        <scheme val="minor"/>
      </rPr>
      <t>2</t>
    </r>
  </si>
  <si>
    <r>
      <t>1 per 42m</t>
    </r>
    <r>
      <rPr>
        <vertAlign val="superscript"/>
        <sz val="11"/>
        <color theme="1"/>
        <rFont val="Calibri"/>
        <family val="2"/>
        <scheme val="minor"/>
      </rPr>
      <t>2</t>
    </r>
  </si>
  <si>
    <r>
      <t>1 per 10 seats or 1 per 10m</t>
    </r>
    <r>
      <rPr>
        <vertAlign val="superscript"/>
        <sz val="11"/>
        <color theme="1"/>
        <rFont val="Calibri"/>
        <family val="2"/>
        <scheme val="minor"/>
      </rPr>
      <t>2</t>
    </r>
    <r>
      <rPr>
        <sz val="11"/>
        <color theme="1"/>
        <rFont val="Calibri"/>
        <family val="2"/>
        <scheme val="minor"/>
      </rPr>
      <t xml:space="preserve"> intended for public use excluding playing surfaces, whichever is greater.</t>
    </r>
  </si>
  <si>
    <r>
      <t>1 per 90 m</t>
    </r>
    <r>
      <rPr>
        <vertAlign val="superscript"/>
        <sz val="11"/>
        <color theme="1"/>
        <rFont val="Calibri"/>
        <family val="2"/>
        <scheme val="minor"/>
      </rPr>
      <t xml:space="preserve">2 </t>
    </r>
  </si>
  <si>
    <r>
      <t>1 per 20m</t>
    </r>
    <r>
      <rPr>
        <vertAlign val="superscript"/>
        <sz val="11"/>
        <color theme="1"/>
        <rFont val="Calibri"/>
        <family val="2"/>
        <scheme val="minor"/>
      </rPr>
      <t>2</t>
    </r>
  </si>
  <si>
    <r>
      <t>1 per 180 m</t>
    </r>
    <r>
      <rPr>
        <vertAlign val="superscript"/>
        <sz val="11"/>
        <color theme="1"/>
        <rFont val="Calibri"/>
        <family val="2"/>
        <scheme val="minor"/>
      </rPr>
      <t>2</t>
    </r>
  </si>
  <si>
    <t>Class I</t>
  </si>
  <si>
    <t>Class II</t>
  </si>
  <si>
    <t>The restaurant vehicle parking requirement shall be</t>
  </si>
  <si>
    <t>vehicle parking spaces are required for a restaurant.</t>
  </si>
  <si>
    <t>Total</t>
  </si>
  <si>
    <t>Vehicle</t>
  </si>
  <si>
    <t>Bicycle</t>
  </si>
  <si>
    <t>Summary of Parking Requirements</t>
  </si>
  <si>
    <t>Restaurant</t>
  </si>
  <si>
    <t>Bicycle Class I</t>
  </si>
  <si>
    <t>Bicycle Class II</t>
  </si>
  <si>
    <t>Recycling drop-off, self-serve</t>
  </si>
  <si>
    <t>Minimum of 4</t>
  </si>
  <si>
    <t>Cultural Centre</t>
  </si>
  <si>
    <t>Library</t>
  </si>
  <si>
    <t>Museum</t>
  </si>
  <si>
    <t>Assembly centre (excluding schools)</t>
  </si>
  <si>
    <r>
      <t>1 per 250m</t>
    </r>
    <r>
      <rPr>
        <vertAlign val="superscript"/>
        <sz val="11"/>
        <color theme="1"/>
        <rFont val="Calibri"/>
        <family val="2"/>
        <scheme val="minor"/>
      </rPr>
      <t>2</t>
    </r>
    <r>
      <rPr>
        <sz val="11"/>
        <color theme="1"/>
        <rFont val="Calibri"/>
        <family val="2"/>
        <scheme val="minor"/>
      </rPr>
      <t xml:space="preserve"> with a minimum of 2</t>
    </r>
  </si>
  <si>
    <t>Ambulance Station</t>
  </si>
  <si>
    <t>Fire station</t>
  </si>
  <si>
    <t>F</t>
  </si>
  <si>
    <t>G</t>
  </si>
  <si>
    <t>H</t>
  </si>
  <si>
    <t>I</t>
  </si>
  <si>
    <t>L</t>
  </si>
  <si>
    <t>M</t>
  </si>
  <si>
    <t>O</t>
  </si>
  <si>
    <t>P</t>
  </si>
  <si>
    <t>R</t>
  </si>
  <si>
    <t>S</t>
  </si>
  <si>
    <t>U</t>
  </si>
  <si>
    <t>V</t>
  </si>
  <si>
    <t>W</t>
  </si>
  <si>
    <t>Total Reduction</t>
  </si>
  <si>
    <t>Vehicles</t>
  </si>
  <si>
    <t>Input the number of proposed bicycle parking spaces in the orange cells.</t>
  </si>
  <si>
    <t>Restaurant (See step 3 below for separate calculation method.)</t>
  </si>
  <si>
    <r>
      <t>Retail Store equal to or greater than 500 m</t>
    </r>
    <r>
      <rPr>
        <vertAlign val="superscript"/>
        <sz val="11"/>
        <color theme="1"/>
        <rFont val="Calibri"/>
        <family val="2"/>
        <scheme val="minor"/>
      </rPr>
      <t>2</t>
    </r>
    <r>
      <rPr>
        <sz val="11"/>
        <color theme="1"/>
        <rFont val="Calibri"/>
        <family val="2"/>
        <scheme val="minor"/>
      </rPr>
      <t xml:space="preserve"> gross floor area (excluding convenience stores and liquor stores)</t>
    </r>
  </si>
  <si>
    <r>
      <t>Retail Store, Liquor Store  less than 500 m</t>
    </r>
    <r>
      <rPr>
        <vertAlign val="superscript"/>
        <sz val="11"/>
        <color theme="1"/>
        <rFont val="Calibri"/>
        <family val="2"/>
        <scheme val="minor"/>
      </rPr>
      <t>2</t>
    </r>
    <r>
      <rPr>
        <sz val="11"/>
        <color theme="1"/>
        <rFont val="Calibri"/>
        <family val="2"/>
        <scheme val="minor"/>
      </rPr>
      <t xml:space="preserve"> gross floor area</t>
    </r>
  </si>
  <si>
    <r>
      <t>Retail Store, Liquor Store equal to or greater than 500 m</t>
    </r>
    <r>
      <rPr>
        <vertAlign val="superscript"/>
        <sz val="11"/>
        <color theme="1"/>
        <rFont val="Calibri"/>
        <family val="2"/>
        <scheme val="minor"/>
      </rPr>
      <t>2</t>
    </r>
    <r>
      <rPr>
        <sz val="11"/>
        <color theme="1"/>
        <rFont val="Calibri"/>
        <family val="2"/>
        <scheme val="minor"/>
      </rPr>
      <t xml:space="preserve"> gross floor area</t>
    </r>
  </si>
  <si>
    <r>
      <t>Retail Store less than 500 m</t>
    </r>
    <r>
      <rPr>
        <vertAlign val="superscript"/>
        <sz val="11"/>
        <color theme="1"/>
        <rFont val="Calibri"/>
        <family val="2"/>
        <scheme val="minor"/>
      </rPr>
      <t>2</t>
    </r>
    <r>
      <rPr>
        <sz val="11"/>
        <color theme="1"/>
        <rFont val="Calibri"/>
        <family val="2"/>
        <scheme val="minor"/>
      </rPr>
      <t xml:space="preserve"> gross floor area (excluding convenience stores and liquor stores)</t>
    </r>
  </si>
  <si>
    <t>Recreation facility, Indoor</t>
  </si>
  <si>
    <t>Public works yard</t>
  </si>
  <si>
    <t>Restaurant-lounges (See step 3 below for separate calculation method.)</t>
  </si>
  <si>
    <t>Standard</t>
  </si>
  <si>
    <t>Total Required</t>
  </si>
  <si>
    <t>Overall Total</t>
  </si>
  <si>
    <t>Civic Address:</t>
  </si>
  <si>
    <t>Applicant:</t>
  </si>
  <si>
    <t>Date:</t>
  </si>
  <si>
    <t>Recommended</t>
  </si>
  <si>
    <t>Vehicle and Bicycle Parking Calculation Tool</t>
  </si>
  <si>
    <t>Equipment or tool rental</t>
  </si>
  <si>
    <t>Park, playground, sports field</t>
  </si>
  <si>
    <t>The total required vehicle parking spaces and the recommended minimum number of bicycle parking spaces are highlighted in yellow.</t>
  </si>
  <si>
    <t>Step 4. Accessible Parking Spaces</t>
  </si>
  <si>
    <t>Step 5. Loading Spaces</t>
  </si>
  <si>
    <t>Final Calculations</t>
  </si>
  <si>
    <t>A total of</t>
  </si>
  <si>
    <t>loading spaces are required.</t>
  </si>
  <si>
    <t>Loading Spaces</t>
  </si>
  <si>
    <t>spaces</t>
  </si>
  <si>
    <t>1. Reductions in vehicle parking spaces will be distributed between standard parking spaces and visitor parking spaces depending on the intended user of the bicycle parking.</t>
  </si>
  <si>
    <t>Notes:</t>
  </si>
  <si>
    <r>
      <t>Reduction</t>
    </r>
    <r>
      <rPr>
        <vertAlign val="superscript"/>
        <sz val="11"/>
        <color rgb="FFFF0000"/>
        <rFont val="Calibri"/>
        <family val="2"/>
        <scheme val="minor"/>
      </rPr>
      <t>1</t>
    </r>
  </si>
  <si>
    <t xml:space="preserve">Small Car </t>
  </si>
  <si>
    <t>Community Garden</t>
  </si>
  <si>
    <t>Garden Centre</t>
  </si>
  <si>
    <t>1 per 125 m2 with a minimum of 2</t>
  </si>
  <si>
    <t>1 per 250 m2 with a minimum of 2</t>
  </si>
  <si>
    <t>The following is a summary of the parking requirements for vehicles and bicycles, based on the information provided in the previous three steps. This information is for convenience, the Comox Zoning Bylaw 1850 must still be referenced for legal purposes.</t>
  </si>
  <si>
    <t>1 per 250m2 with a minimum of 2</t>
  </si>
  <si>
    <t xml:space="preserve">1 per bin </t>
  </si>
  <si>
    <t>Updated: January 2025</t>
  </si>
  <si>
    <t>Step 1. Land Use</t>
  </si>
  <si>
    <t>Input the gross floor areas and unit/ people/ classroom/ seat/ table numbers for each use in the appropriate orange cell.</t>
  </si>
  <si>
    <t>COMOX OUTSIDE DOWNTOWN PARKING CALCULATOR</t>
  </si>
  <si>
    <t xml:space="preserve">For Commercial and Industrial uses, accessible parking spaces shall be provided in accordance with the provisions of the British Columbia Building Code and Section 6.9 of Zoning Bylaw. </t>
  </si>
  <si>
    <t>Commercial and Industrial uses total gross floor area</t>
  </si>
  <si>
    <t>unit</t>
  </si>
  <si>
    <t>Stalls</t>
  </si>
  <si>
    <t>Campground</t>
  </si>
  <si>
    <r>
      <t>m</t>
    </r>
    <r>
      <rPr>
        <sz val="11"/>
        <color theme="1"/>
        <rFont val="Aptos Narrow"/>
        <family val="2"/>
      </rPr>
      <t>²</t>
    </r>
  </si>
  <si>
    <t>Dwelling, single family</t>
  </si>
  <si>
    <t>Dwelling, townhouse more than 5 units on a parcel</t>
  </si>
  <si>
    <t>1.5 per dwelling unit plus 0.1 per dwelling unit for visitors</t>
  </si>
  <si>
    <t>Dwelling, townhouse up to 4 units on a parcel and SSMFH</t>
  </si>
  <si>
    <t>Dwelling, coach house or secondary suite</t>
  </si>
  <si>
    <t>1 per unit, plus 0.25 per unit for visitors</t>
  </si>
  <si>
    <t>1 per unit</t>
  </si>
  <si>
    <r>
      <rPr>
        <b/>
        <sz val="11"/>
        <color rgb="FFFF0000"/>
        <rFont val="Calibri"/>
        <family val="2"/>
        <scheme val="minor"/>
      </rPr>
      <t>Recommended</t>
    </r>
    <r>
      <rPr>
        <b/>
        <sz val="11"/>
        <color theme="1"/>
        <rFont val="Calibri"/>
        <family val="2"/>
        <scheme val="minor"/>
      </rPr>
      <t xml:space="preserve"> for 
Bicycle Class I (bike racks)</t>
    </r>
  </si>
  <si>
    <r>
      <rPr>
        <b/>
        <sz val="11"/>
        <color rgb="FFFF0000"/>
        <rFont val="Calibri"/>
        <family val="2"/>
        <scheme val="minor"/>
      </rPr>
      <t>Recommended</t>
    </r>
    <r>
      <rPr>
        <b/>
        <sz val="11"/>
        <color theme="1"/>
        <rFont val="Calibri"/>
        <family val="2"/>
        <scheme val="minor"/>
      </rPr>
      <t xml:space="preserve"> for
Bicycle Class II (bike rooms)</t>
    </r>
  </si>
  <si>
    <r>
      <t>3 plus 1 per  every 20 m</t>
    </r>
    <r>
      <rPr>
        <vertAlign val="superscript"/>
        <sz val="11"/>
        <color theme="1"/>
        <rFont val="Calibri"/>
        <family val="2"/>
        <scheme val="minor"/>
      </rPr>
      <t>2</t>
    </r>
  </si>
  <si>
    <t>If a restaurant or restaurant-lounge is proposed, provide answers in the orange cells to the following five items</t>
  </si>
  <si>
    <t>A. maximum seating capacity, excluding outdoor seating.</t>
  </si>
  <si>
    <t>B. Gross floor area, in metres squared.</t>
  </si>
  <si>
    <t>Recommended for restaurants, Class I Bicycle</t>
  </si>
  <si>
    <t>Recommended for restaurants, Class II Bicycle</t>
  </si>
  <si>
    <t>Step 2. Vehicle Parking Space Reduction if recommended bicycle parking provided</t>
  </si>
  <si>
    <t>C. How many Class I bicycle parking spaces are proposed?</t>
  </si>
  <si>
    <t>D. How many Class II bicycle parking spaces are proposed?</t>
  </si>
  <si>
    <r>
      <t xml:space="preserve">Step 3. Parking for Restaurants </t>
    </r>
    <r>
      <rPr>
        <b/>
        <u/>
        <sz val="14"/>
        <color rgb="FF0070C0"/>
        <rFont val="Calibri"/>
        <family val="2"/>
        <scheme val="minor"/>
      </rPr>
      <t xml:space="preserve">outside of Downtown area </t>
    </r>
    <r>
      <rPr>
        <b/>
        <u/>
        <sz val="14"/>
        <color theme="1"/>
        <rFont val="Calibri"/>
        <family val="2"/>
        <scheme val="minor"/>
      </rPr>
      <t xml:space="preserve"> (Skip if no restaurant)</t>
    </r>
  </si>
  <si>
    <t>Recommended bicycle spaces provided, therefore, a total of</t>
  </si>
  <si>
    <t>Proposed Land Use(s):</t>
  </si>
  <si>
    <r>
      <t>Industrial and Commercial uses with gross floor area of 475 m</t>
    </r>
    <r>
      <rPr>
        <b/>
        <sz val="11"/>
        <color theme="1"/>
        <rFont val="Aptos Narrow"/>
        <family val="2"/>
      </rPr>
      <t>²</t>
    </r>
    <r>
      <rPr>
        <b/>
        <sz val="11"/>
        <color theme="1"/>
        <rFont val="Calibri"/>
        <family val="2"/>
      </rPr>
      <t xml:space="preserve"> or greater </t>
    </r>
    <r>
      <rPr>
        <b/>
        <sz val="11"/>
        <color theme="1"/>
        <rFont val="Calibri"/>
        <family val="2"/>
        <scheme val="minor"/>
      </rPr>
      <t>require loading spaces.</t>
    </r>
  </si>
  <si>
    <t>Recommended bicycle spaces</t>
  </si>
  <si>
    <t>Proposed number of adaptable units?</t>
  </si>
  <si>
    <t>Accessible Parking Spaces for dwelling units</t>
  </si>
  <si>
    <t>Accessible parking is required for adaptable and accessible units. Where adaptable dwelling units are provided, the number of parking spaces for the units shall be in accordance with Section 5.20 of Zoning Bylaw: one per 4 units and at a ratio of 0.25 for each additional adapatable unit (rounded up to the nearest whole number and inclued in the total number required parking spaces).</t>
  </si>
  <si>
    <t>25% of total</t>
  </si>
  <si>
    <t>This tool is for convenience purposes to aid in the calculation of parking requirements for vehicles and bicycles, for all lands OUTSIDE of Downtown. For legal or interpretive purposes refer to the original Town of Comox, Zoning Bylaw 1850 and amending bylaws.
Follow the instructions below to return a summary of parking requirements at the end of the spreadsheet. Uses in this table have been expanded for convenience. In the case where a use is not specifically mentioned, the required parking spaces shall be the same as for the most comparable use. 
Input the full gross floor area for all proposed uses separately, the tool will calculate 80% of the area per Zoning Bylaw. All rounding of numbers occurs only at the final total. Note: parking for restaurants are calculated separately in Step 3 of this spreadsheet.</t>
  </si>
  <si>
    <t xml:space="preserve">Church </t>
  </si>
  <si>
    <t>Retail Store, convenience, corner store</t>
  </si>
  <si>
    <t>1 per 5 children</t>
  </si>
  <si>
    <t>Child Care facility (licensed by the Province)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</si>
</sst>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vertAlign val="superscript"/>
      <sz val="11"/>
      <color theme="1"/>
      <name val="Calibri"/>
      <family val="2"/>
      <scheme val="minor"/>
    </font>
    <font>
      <sz val="11"/>
      <color rgb="FF006100"/>
      <name val="Calibri"/>
      <family val="2"/>
      <scheme val="minor"/>
    </font>
    <font>
      <sz val="11"/>
      <color rgb="FF3F3F76"/>
      <name val="Calibri"/>
      <family val="2"/>
      <scheme val="minor"/>
    </font>
    <font>
      <b/>
      <sz val="11"/>
      <name val="Calibri"/>
      <family val="2"/>
      <scheme val="minor"/>
    </font>
    <font>
      <sz val="11"/>
      <color rgb="FF9C6500"/>
      <name val="Calibri"/>
      <family val="2"/>
      <scheme val="minor"/>
    </font>
    <font>
      <i/>
      <sz val="9"/>
      <color theme="1"/>
      <name val="Calibri"/>
      <family val="2"/>
      <scheme val="minor"/>
    </font>
    <font>
      <b/>
      <u/>
      <sz val="16"/>
      <color theme="1"/>
      <name val="Calibri"/>
      <family val="2"/>
      <scheme val="minor"/>
    </font>
    <font>
      <sz val="11"/>
      <color rgb="FFFF0000"/>
      <name val="Calibri"/>
      <family val="2"/>
      <scheme val="minor"/>
    </font>
    <font>
      <b/>
      <u/>
      <sz val="11"/>
      <color theme="1"/>
      <name val="Calibri"/>
      <family val="2"/>
      <scheme val="minor"/>
    </font>
    <font>
      <b/>
      <u/>
      <sz val="11"/>
      <name val="Calibri"/>
      <family val="2"/>
      <scheme val="minor"/>
    </font>
    <font>
      <sz val="11"/>
      <name val="Calibri"/>
      <family val="2"/>
      <scheme val="minor"/>
    </font>
    <font>
      <b/>
      <sz val="20"/>
      <color theme="1"/>
      <name val="Calibri"/>
      <family val="2"/>
      <scheme val="minor"/>
    </font>
    <font>
      <b/>
      <sz val="11"/>
      <color theme="0"/>
      <name val="Calibri"/>
      <family val="2"/>
      <scheme val="minor"/>
    </font>
    <font>
      <b/>
      <sz val="12"/>
      <color theme="0"/>
      <name val="Calibri"/>
      <family val="2"/>
      <scheme val="minor"/>
    </font>
    <font>
      <vertAlign val="superscript"/>
      <sz val="11"/>
      <color rgb="FFFF0000"/>
      <name val="Calibri"/>
      <family val="2"/>
      <scheme val="minor"/>
    </font>
    <font>
      <b/>
      <i/>
      <sz val="14"/>
      <color rgb="FF0070C0"/>
      <name val="Calibri"/>
      <family val="2"/>
      <scheme val="minor"/>
    </font>
    <font>
      <b/>
      <sz val="16"/>
      <color rgb="FF0070C0"/>
      <name val="Calibri"/>
      <family val="2"/>
      <scheme val="minor"/>
    </font>
    <font>
      <b/>
      <sz val="12"/>
      <name val="Calibri"/>
      <family val="2"/>
      <scheme val="minor"/>
    </font>
    <font>
      <sz val="11"/>
      <color theme="1"/>
      <name val="Aptos Narrow"/>
      <family val="2"/>
    </font>
    <font>
      <b/>
      <sz val="11"/>
      <color rgb="FFFF0000"/>
      <name val="Calibri"/>
      <family val="2"/>
      <scheme val="minor"/>
    </font>
    <font>
      <b/>
      <u/>
      <sz val="14"/>
      <color theme="1"/>
      <name val="Calibri"/>
      <family val="2"/>
      <scheme val="minor"/>
    </font>
    <font>
      <b/>
      <sz val="14"/>
      <name val="Calibri"/>
      <family val="2"/>
      <scheme val="minor"/>
    </font>
    <font>
      <b/>
      <u/>
      <sz val="14"/>
      <color rgb="FF0070C0"/>
      <name val="Calibri"/>
      <family val="2"/>
      <scheme val="minor"/>
    </font>
    <font>
      <b/>
      <sz val="14"/>
      <color theme="0"/>
      <name val="Calibri"/>
      <family val="2"/>
      <scheme val="minor"/>
    </font>
    <font>
      <b/>
      <sz val="11"/>
      <color theme="1"/>
      <name val="Aptos Narrow"/>
      <family val="2"/>
    </font>
    <font>
      <b/>
      <sz val="11"/>
      <color theme="1"/>
      <name val="Calibri"/>
      <family val="2"/>
    </font>
  </fonts>
  <fills count="11">
    <fill>
      <patternFill patternType="none"/>
    </fill>
    <fill>
      <patternFill patternType="gray125"/>
    </fill>
    <fill>
      <patternFill patternType="solid">
        <fgColor rgb="FFC6EFCE"/>
      </patternFill>
    </fill>
    <fill>
      <patternFill patternType="solid">
        <fgColor rgb="FFFFCC99"/>
      </patternFill>
    </fill>
    <fill>
      <patternFill patternType="solid">
        <fgColor rgb="FFFFEB9C"/>
      </patternFill>
    </fill>
    <fill>
      <patternFill patternType="solid">
        <fgColor theme="1"/>
        <bgColor indexed="64"/>
      </patternFill>
    </fill>
    <fill>
      <patternFill patternType="solid">
        <fgColor rgb="FFFFFF00"/>
        <bgColor indexed="64"/>
      </patternFill>
    </fill>
    <fill>
      <patternFill patternType="solid">
        <fgColor rgb="FFFFCC99"/>
        <bgColor indexed="64"/>
      </patternFill>
    </fill>
    <fill>
      <patternFill patternType="solid">
        <fgColor theme="6" tint="0.39997558519241921"/>
        <bgColor indexed="64"/>
      </patternFill>
    </fill>
    <fill>
      <patternFill patternType="solid">
        <fgColor rgb="FF00B050"/>
        <bgColor indexed="64"/>
      </patternFill>
    </fill>
    <fill>
      <patternFill patternType="solid">
        <fgColor rgb="FF92D050"/>
        <bgColor indexed="64"/>
      </patternFill>
    </fill>
  </fills>
  <borders count="65">
    <border>
      <left/>
      <right/>
      <top/>
      <bottom/>
      <diagonal/>
    </border>
    <border>
      <left style="thin">
        <color rgb="FF7F7F7F"/>
      </left>
      <right style="thin">
        <color rgb="FF7F7F7F"/>
      </right>
      <top style="thin">
        <color rgb="FF7F7F7F"/>
      </top>
      <bottom style="thin">
        <color rgb="FF7F7F7F"/>
      </bottom>
      <diagonal/>
    </border>
    <border>
      <left/>
      <right/>
      <top style="medium">
        <color auto="1"/>
      </top>
      <bottom/>
      <diagonal/>
    </border>
    <border>
      <left/>
      <right/>
      <top style="thin">
        <color auto="1"/>
      </top>
      <bottom/>
      <diagonal/>
    </border>
    <border>
      <left/>
      <right/>
      <top/>
      <bottom style="thick">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style="thin">
        <color rgb="FF7F7F7F"/>
      </top>
      <bottom style="thin">
        <color rgb="FF7F7F7F"/>
      </bottom>
      <diagonal/>
    </border>
    <border>
      <left style="thick">
        <color auto="1"/>
      </left>
      <right style="thin">
        <color auto="1"/>
      </right>
      <top/>
      <bottom/>
      <diagonal/>
    </border>
    <border>
      <left style="thick">
        <color auto="1"/>
      </left>
      <right/>
      <top/>
      <bottom/>
      <diagonal/>
    </border>
    <border>
      <left/>
      <right style="thick">
        <color auto="1"/>
      </right>
      <top/>
      <bottom/>
      <diagonal/>
    </border>
    <border>
      <left/>
      <right style="thick">
        <color auto="1"/>
      </right>
      <top style="thin">
        <color auto="1"/>
      </top>
      <bottom/>
      <diagonal/>
    </border>
    <border>
      <left/>
      <right/>
      <top/>
      <bottom style="medium">
        <color auto="1"/>
      </bottom>
      <diagonal/>
    </border>
    <border>
      <left/>
      <right style="thin">
        <color rgb="FF7F7F7F"/>
      </right>
      <top/>
      <bottom/>
      <diagonal/>
    </border>
    <border>
      <left style="thick">
        <color auto="1"/>
      </left>
      <right/>
      <top/>
      <bottom style="thick">
        <color auto="1"/>
      </bottom>
      <diagonal/>
    </border>
    <border>
      <left style="thick">
        <color auto="1"/>
      </left>
      <right/>
      <top/>
      <bottom style="medium">
        <color auto="1"/>
      </bottom>
      <diagonal/>
    </border>
    <border>
      <left style="thick">
        <color auto="1"/>
      </left>
      <right/>
      <top style="thin">
        <color auto="1"/>
      </top>
      <bottom/>
      <diagonal/>
    </border>
    <border>
      <left style="thin">
        <color auto="1"/>
      </left>
      <right style="thin">
        <color auto="1"/>
      </right>
      <top/>
      <bottom style="thick">
        <color auto="1"/>
      </bottom>
      <diagonal/>
    </border>
    <border>
      <left style="thin">
        <color auto="1"/>
      </left>
      <right/>
      <top style="thin">
        <color rgb="FF7F7F7F"/>
      </top>
      <bottom style="thick">
        <color auto="1"/>
      </bottom>
      <diagonal/>
    </border>
    <border>
      <left/>
      <right style="thin">
        <color auto="1"/>
      </right>
      <top/>
      <bottom style="thick">
        <color auto="1"/>
      </bottom>
      <diagonal/>
    </border>
    <border>
      <left style="thick">
        <color auto="1"/>
      </left>
      <right style="thin">
        <color auto="1"/>
      </right>
      <top/>
      <bottom style="thick">
        <color auto="1"/>
      </bottom>
      <diagonal/>
    </border>
    <border>
      <left/>
      <right style="thick">
        <color auto="1"/>
      </right>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right/>
      <top style="thick">
        <color auto="1"/>
      </top>
      <bottom/>
      <diagonal/>
    </border>
    <border>
      <left/>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ck">
        <color auto="1"/>
      </left>
      <right style="thin">
        <color auto="1"/>
      </right>
      <top/>
      <bottom style="thin">
        <color theme="0" tint="-0.24994659260841701"/>
      </bottom>
      <diagonal/>
    </border>
    <border>
      <left style="thin">
        <color auto="1"/>
      </left>
      <right/>
      <top/>
      <bottom style="thin">
        <color theme="0" tint="-0.24994659260841701"/>
      </bottom>
      <diagonal/>
    </border>
    <border>
      <left/>
      <right/>
      <top/>
      <bottom style="thin">
        <color theme="0" tint="-0.24994659260841701"/>
      </bottom>
      <diagonal/>
    </border>
    <border>
      <left style="thick">
        <color auto="1"/>
      </left>
      <right/>
      <top/>
      <bottom style="thin">
        <color theme="0" tint="-0.24994659260841701"/>
      </bottom>
      <diagonal/>
    </border>
    <border>
      <left/>
      <right style="thin">
        <color auto="1"/>
      </right>
      <top/>
      <bottom style="thin">
        <color theme="0" tint="-0.24994659260841701"/>
      </bottom>
      <diagonal/>
    </border>
    <border>
      <left style="thin">
        <color auto="1"/>
      </left>
      <right style="thin">
        <color auto="1"/>
      </right>
      <top/>
      <bottom style="thin">
        <color theme="0" tint="-0.24994659260841701"/>
      </bottom>
      <diagonal/>
    </border>
    <border>
      <left/>
      <right style="thick">
        <color auto="1"/>
      </right>
      <top/>
      <bottom style="thin">
        <color theme="0" tint="-0.24994659260841701"/>
      </bottom>
      <diagonal/>
    </border>
    <border>
      <left style="thick">
        <color auto="1"/>
      </left>
      <right style="thin">
        <color auto="1"/>
      </right>
      <top style="thin">
        <color theme="0" tint="-0.24994659260841701"/>
      </top>
      <bottom style="thin">
        <color theme="0" tint="-0.24994659260841701"/>
      </bottom>
      <diagonal/>
    </border>
    <border>
      <left style="thin">
        <color auto="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ck">
        <color auto="1"/>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auto="1"/>
      </left>
      <right style="thin">
        <color auto="1"/>
      </right>
      <top style="thin">
        <color theme="0" tint="-0.24994659260841701"/>
      </top>
      <bottom style="thin">
        <color theme="0" tint="-0.24994659260841701"/>
      </bottom>
      <diagonal/>
    </border>
    <border>
      <left/>
      <right style="thick">
        <color auto="1"/>
      </right>
      <top style="thin">
        <color theme="0" tint="-0.24994659260841701"/>
      </top>
      <bottom style="thin">
        <color theme="0" tint="-0.24994659260841701"/>
      </bottom>
      <diagonal/>
    </border>
    <border>
      <left style="thick">
        <color auto="1"/>
      </left>
      <right style="thin">
        <color auto="1"/>
      </right>
      <top style="thin">
        <color theme="0" tint="-0.24994659260841701"/>
      </top>
      <bottom/>
      <diagonal/>
    </border>
    <border>
      <left style="thin">
        <color auto="1"/>
      </left>
      <right/>
      <top style="thin">
        <color theme="0" tint="-0.24994659260841701"/>
      </top>
      <bottom/>
      <diagonal/>
    </border>
    <border>
      <left/>
      <right/>
      <top style="thin">
        <color theme="0" tint="-0.24994659260841701"/>
      </top>
      <bottom/>
      <diagonal/>
    </border>
    <border>
      <left style="thick">
        <color auto="1"/>
      </left>
      <right/>
      <top style="thin">
        <color theme="0" tint="-0.24994659260841701"/>
      </top>
      <bottom/>
      <diagonal/>
    </border>
    <border>
      <left/>
      <right style="thin">
        <color auto="1"/>
      </right>
      <top style="thin">
        <color theme="0" tint="-0.24994659260841701"/>
      </top>
      <bottom/>
      <diagonal/>
    </border>
    <border>
      <left style="thin">
        <color auto="1"/>
      </left>
      <right style="thin">
        <color auto="1"/>
      </right>
      <top style="thin">
        <color theme="0" tint="-0.24994659260841701"/>
      </top>
      <bottom/>
      <diagonal/>
    </border>
    <border>
      <left/>
      <right style="thick">
        <color auto="1"/>
      </right>
      <top style="thin">
        <color theme="0" tint="-0.24994659260841701"/>
      </top>
      <bottom/>
      <diagonal/>
    </border>
    <border>
      <left style="thin">
        <color auto="1"/>
      </left>
      <right/>
      <top style="thin">
        <color theme="0" tint="-0.24994659260841701"/>
      </top>
      <bottom style="thin">
        <color rgb="FF7F7F7F"/>
      </bottom>
      <diagonal/>
    </border>
    <border>
      <left style="thin">
        <color auto="1"/>
      </left>
      <right/>
      <top style="thin">
        <color rgb="FF7F7F7F"/>
      </top>
      <bottom style="thin">
        <color theme="0" tint="-0.24994659260841701"/>
      </bottom>
      <diagonal/>
    </border>
    <border>
      <left style="thin">
        <color rgb="FF7F7F7F"/>
      </left>
      <right/>
      <top style="thin">
        <color theme="0" tint="-0.24994659260841701"/>
      </top>
      <bottom style="thin">
        <color rgb="FF7F7F7F"/>
      </bottom>
      <diagonal/>
    </border>
    <border>
      <left style="thin">
        <color rgb="FF7F7F7F"/>
      </left>
      <right/>
      <top style="thin">
        <color theme="0" tint="-0.24994659260841701"/>
      </top>
      <bottom style="thin">
        <color theme="0" tint="-0.24994659260841701"/>
      </bottom>
      <diagonal/>
    </border>
    <border>
      <left style="thin">
        <color rgb="FF7F7F7F"/>
      </left>
      <right style="thin">
        <color theme="0" tint="-0.499984740745262"/>
      </right>
      <top style="thin">
        <color theme="0" tint="-0.499984740745262"/>
      </top>
      <bottom style="thin">
        <color theme="0" tint="-0.499984740745262"/>
      </bottom>
      <diagonal/>
    </border>
    <border>
      <left style="thin">
        <color theme="0" tint="-0.499984740745262"/>
      </left>
      <right style="thin">
        <color rgb="FF7F7F7F"/>
      </right>
      <top style="thin">
        <color theme="0" tint="-0.499984740745262"/>
      </top>
      <bottom/>
      <diagonal/>
    </border>
    <border>
      <left style="thin">
        <color rgb="FF7F7F7F"/>
      </left>
      <right style="thin">
        <color theme="0" tint="-0.499984740745262"/>
      </right>
      <top style="thin">
        <color rgb="FF7F7F7F"/>
      </top>
      <bottom style="thin">
        <color rgb="FF7F7F7F"/>
      </bottom>
      <diagonal/>
    </border>
    <border>
      <left style="thin">
        <color theme="0" tint="-0.499984740745262"/>
      </left>
      <right style="thin">
        <color rgb="FF7F7F7F"/>
      </right>
      <top/>
      <bottom style="thin">
        <color rgb="FF7F7F7F"/>
      </bottom>
      <diagonal/>
    </border>
    <border>
      <left style="thick">
        <color auto="1"/>
      </left>
      <right/>
      <top style="thick">
        <color auto="1"/>
      </top>
      <bottom/>
      <diagonal/>
    </border>
    <border>
      <left/>
      <right style="thick">
        <color auto="1"/>
      </right>
      <top style="thick">
        <color auto="1"/>
      </top>
      <bottom/>
      <diagonal/>
    </border>
    <border>
      <left style="thin">
        <color auto="1"/>
      </left>
      <right/>
      <top style="thick">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ck">
        <color auto="1"/>
      </right>
      <top style="thin">
        <color theme="0" tint="-0.24994659260841701"/>
      </top>
      <bottom/>
      <diagonal/>
    </border>
    <border>
      <left style="thin">
        <color auto="1"/>
      </left>
      <right style="thick">
        <color auto="1"/>
      </right>
      <top/>
      <bottom style="thin">
        <color theme="0" tint="-0.24994659260841701"/>
      </bottom>
      <diagonal/>
    </border>
  </borders>
  <cellStyleXfs count="4">
    <xf numFmtId="0" fontId="0" fillId="0" borderId="0"/>
    <xf numFmtId="0" fontId="3" fillId="2" borderId="0" applyNumberFormat="0" applyBorder="0" applyAlignment="0" applyProtection="0"/>
    <xf numFmtId="0" fontId="4" fillId="3" borderId="1" applyNumberFormat="0" applyAlignment="0" applyProtection="0"/>
    <xf numFmtId="0" fontId="6" fillId="4" borderId="0" applyNumberFormat="0" applyBorder="0" applyAlignment="0" applyProtection="0"/>
  </cellStyleXfs>
  <cellXfs count="201">
    <xf numFmtId="0" fontId="0" fillId="0" borderId="0" xfId="0"/>
    <xf numFmtId="0" fontId="0" fillId="0" borderId="0" xfId="0" applyAlignment="1">
      <alignment horizontal="left" vertical="top" wrapText="1"/>
    </xf>
    <xf numFmtId="0" fontId="10" fillId="0" borderId="0" xfId="0" applyFont="1" applyAlignment="1">
      <alignment horizontal="left" vertical="top" wrapText="1"/>
    </xf>
    <xf numFmtId="0" fontId="0" fillId="0" borderId="0" xfId="0" applyAlignment="1">
      <alignment vertical="top"/>
    </xf>
    <xf numFmtId="0" fontId="13" fillId="0" borderId="0" xfId="0" applyFont="1" applyAlignment="1">
      <alignment horizontal="center" vertical="top"/>
    </xf>
    <xf numFmtId="0" fontId="13" fillId="0" borderId="0" xfId="0" applyFont="1" applyAlignment="1">
      <alignment vertical="top" wrapText="1"/>
    </xf>
    <xf numFmtId="0" fontId="0" fillId="0" borderId="0" xfId="0" applyAlignment="1">
      <alignment vertical="top" wrapText="1"/>
    </xf>
    <xf numFmtId="1" fontId="0" fillId="0" borderId="0" xfId="0" applyNumberFormat="1" applyAlignment="1">
      <alignment horizontal="center" vertical="top" wrapText="1"/>
    </xf>
    <xf numFmtId="1" fontId="0" fillId="0" borderId="0" xfId="0" applyNumberFormat="1" applyAlignment="1">
      <alignment horizontal="center" vertical="top"/>
    </xf>
    <xf numFmtId="0" fontId="17" fillId="0" borderId="0" xfId="0" applyFont="1" applyAlignment="1">
      <alignment horizontal="center" vertical="top"/>
    </xf>
    <xf numFmtId="0" fontId="8" fillId="0" borderId="0" xfId="0" applyFont="1" applyAlignment="1">
      <alignment vertical="top" wrapText="1"/>
    </xf>
    <xf numFmtId="0" fontId="7" fillId="0" borderId="0" xfId="0" applyFont="1" applyAlignment="1">
      <alignment horizontal="right" vertical="top" wrapText="1"/>
    </xf>
    <xf numFmtId="0" fontId="1" fillId="0" borderId="0" xfId="0" applyFont="1" applyAlignment="1">
      <alignment horizontal="center" vertical="top"/>
    </xf>
    <xf numFmtId="0" fontId="1" fillId="0" borderId="0" xfId="0" applyFont="1" applyAlignment="1">
      <alignment vertical="top"/>
    </xf>
    <xf numFmtId="0" fontId="12" fillId="3" borderId="0" xfId="2" applyFont="1" applyBorder="1" applyAlignment="1">
      <alignment horizontal="center" vertical="top"/>
    </xf>
    <xf numFmtId="0" fontId="1" fillId="0" borderId="23" xfId="0" applyFont="1" applyBorder="1" applyAlignment="1">
      <alignment horizontal="center" vertical="top" wrapText="1"/>
    </xf>
    <xf numFmtId="0" fontId="1" fillId="0" borderId="24" xfId="0" applyFont="1" applyBorder="1" applyAlignment="1">
      <alignment horizontal="center" vertical="top" wrapText="1"/>
    </xf>
    <xf numFmtId="0" fontId="1" fillId="0" borderId="24" xfId="0" applyFont="1" applyBorder="1" applyAlignment="1">
      <alignment horizontal="center" vertical="top"/>
    </xf>
    <xf numFmtId="1" fontId="1" fillId="0" borderId="24" xfId="0" applyNumberFormat="1" applyFont="1" applyBorder="1" applyAlignment="1">
      <alignment horizontal="center" vertical="top"/>
    </xf>
    <xf numFmtId="1" fontId="1" fillId="0" borderId="23" xfId="0" applyNumberFormat="1" applyFont="1" applyBorder="1" applyAlignment="1">
      <alignment horizontal="center" vertical="top" wrapText="1"/>
    </xf>
    <xf numFmtId="0" fontId="0" fillId="0" borderId="0" xfId="0" applyAlignment="1">
      <alignment horizontal="center" vertical="top"/>
    </xf>
    <xf numFmtId="0" fontId="1" fillId="0" borderId="10" xfId="0" applyFont="1" applyBorder="1" applyAlignment="1">
      <alignment horizontal="center" vertical="top" wrapText="1"/>
    </xf>
    <xf numFmtId="0" fontId="1" fillId="0" borderId="0" xfId="0" applyFont="1" applyAlignment="1">
      <alignment horizontal="center" vertical="top" wrapText="1"/>
    </xf>
    <xf numFmtId="1" fontId="1" fillId="0" borderId="0" xfId="0" applyNumberFormat="1" applyFont="1" applyAlignment="1">
      <alignment horizontal="center" vertical="top"/>
    </xf>
    <xf numFmtId="1" fontId="1" fillId="0" borderId="0" xfId="0" applyNumberFormat="1" applyFont="1" applyAlignment="1">
      <alignment horizontal="center" vertical="top" wrapText="1"/>
    </xf>
    <xf numFmtId="0" fontId="1" fillId="0" borderId="0" xfId="0" applyFont="1" applyAlignment="1">
      <alignment vertical="top" wrapText="1"/>
    </xf>
    <xf numFmtId="0" fontId="0" fillId="0" borderId="30" xfId="0" applyBorder="1" applyAlignment="1">
      <alignment vertical="top" wrapText="1"/>
    </xf>
    <xf numFmtId="0" fontId="4" fillId="3" borderId="31" xfId="2" applyBorder="1" applyAlignment="1" applyProtection="1">
      <alignment horizontal="center" vertical="top" wrapText="1"/>
      <protection locked="0"/>
    </xf>
    <xf numFmtId="0" fontId="0" fillId="0" borderId="32" xfId="0" applyBorder="1" applyAlignment="1">
      <alignment vertical="top" wrapText="1"/>
    </xf>
    <xf numFmtId="0" fontId="0" fillId="0" borderId="33" xfId="0" applyBorder="1" applyAlignment="1">
      <alignment horizontal="left" vertical="top" wrapText="1"/>
    </xf>
    <xf numFmtId="1" fontId="0" fillId="0" borderId="35" xfId="0" applyNumberFormat="1" applyBorder="1" applyAlignment="1">
      <alignment horizontal="center" vertical="top"/>
    </xf>
    <xf numFmtId="1" fontId="0" fillId="0" borderId="30" xfId="0" applyNumberFormat="1" applyBorder="1" applyAlignment="1">
      <alignment horizontal="center" vertical="top" wrapText="1"/>
    </xf>
    <xf numFmtId="1" fontId="0" fillId="0" borderId="34" xfId="0" applyNumberFormat="1" applyBorder="1" applyAlignment="1">
      <alignment horizontal="center" vertical="top"/>
    </xf>
    <xf numFmtId="1" fontId="0" fillId="0" borderId="35" xfId="0" applyNumberFormat="1" applyBorder="1" applyAlignment="1">
      <alignment horizontal="center" vertical="top" wrapText="1"/>
    </xf>
    <xf numFmtId="1" fontId="0" fillId="0" borderId="36" xfId="0" applyNumberFormat="1" applyBorder="1" applyAlignment="1">
      <alignment horizontal="center" vertical="top"/>
    </xf>
    <xf numFmtId="0" fontId="0" fillId="0" borderId="37" xfId="0" applyBorder="1" applyAlignment="1">
      <alignment vertical="top" wrapText="1"/>
    </xf>
    <xf numFmtId="0" fontId="4" fillId="3" borderId="38" xfId="2" applyBorder="1" applyAlignment="1" applyProtection="1">
      <alignment horizontal="center" vertical="top" wrapText="1"/>
      <protection locked="0"/>
    </xf>
    <xf numFmtId="0" fontId="0" fillId="0" borderId="39" xfId="0" applyBorder="1" applyAlignment="1">
      <alignment vertical="top" wrapText="1"/>
    </xf>
    <xf numFmtId="0" fontId="0" fillId="0" borderId="40" xfId="0" applyBorder="1" applyAlignment="1">
      <alignment horizontal="left" vertical="top" wrapText="1"/>
    </xf>
    <xf numFmtId="1" fontId="0" fillId="0" borderId="42" xfId="0" applyNumberFormat="1" applyBorder="1" applyAlignment="1">
      <alignment horizontal="center" vertical="top"/>
    </xf>
    <xf numFmtId="1" fontId="0" fillId="0" borderId="37" xfId="0" applyNumberFormat="1" applyBorder="1" applyAlignment="1">
      <alignment horizontal="center" vertical="top" wrapText="1"/>
    </xf>
    <xf numFmtId="1" fontId="0" fillId="0" borderId="41" xfId="0" applyNumberFormat="1" applyBorder="1" applyAlignment="1">
      <alignment horizontal="center" vertical="top"/>
    </xf>
    <xf numFmtId="1" fontId="0" fillId="0" borderId="42" xfId="0" applyNumberFormat="1" applyBorder="1" applyAlignment="1">
      <alignment horizontal="center" vertical="top" wrapText="1"/>
    </xf>
    <xf numFmtId="1" fontId="0" fillId="0" borderId="43" xfId="0" applyNumberFormat="1" applyBorder="1" applyAlignment="1">
      <alignment horizontal="center" vertical="top"/>
    </xf>
    <xf numFmtId="1" fontId="0" fillId="0" borderId="49" xfId="0" applyNumberFormat="1" applyBorder="1" applyAlignment="1">
      <alignment horizontal="center" vertical="top"/>
    </xf>
    <xf numFmtId="0" fontId="4" fillId="3" borderId="45" xfId="2" applyBorder="1" applyAlignment="1" applyProtection="1">
      <alignment horizontal="center" vertical="top" wrapText="1"/>
      <protection locked="0"/>
    </xf>
    <xf numFmtId="0" fontId="0" fillId="0" borderId="46" xfId="0" applyBorder="1" applyAlignment="1">
      <alignment vertical="top" wrapText="1"/>
    </xf>
    <xf numFmtId="0" fontId="0" fillId="0" borderId="47" xfId="0" applyBorder="1" applyAlignment="1">
      <alignment horizontal="left" vertical="top" wrapText="1"/>
    </xf>
    <xf numFmtId="1" fontId="0" fillId="0" borderId="5" xfId="0" applyNumberFormat="1" applyBorder="1" applyAlignment="1">
      <alignment horizontal="center" vertical="top"/>
    </xf>
    <xf numFmtId="1" fontId="0" fillId="0" borderId="44" xfId="0" applyNumberFormat="1" applyBorder="1" applyAlignment="1">
      <alignment horizontal="center" vertical="top" wrapText="1"/>
    </xf>
    <xf numFmtId="1" fontId="0" fillId="0" borderId="48" xfId="0" applyNumberFormat="1" applyBorder="1" applyAlignment="1">
      <alignment horizontal="center" vertical="top"/>
    </xf>
    <xf numFmtId="1" fontId="0" fillId="0" borderId="49" xfId="0" applyNumberFormat="1" applyBorder="1" applyAlignment="1">
      <alignment horizontal="center" vertical="top" wrapText="1"/>
    </xf>
    <xf numFmtId="1" fontId="0" fillId="0" borderId="50" xfId="0" applyNumberFormat="1" applyBorder="1" applyAlignment="1">
      <alignment horizontal="center" vertical="top"/>
    </xf>
    <xf numFmtId="0" fontId="0" fillId="0" borderId="44" xfId="0" applyBorder="1" applyAlignment="1">
      <alignment vertical="top" wrapText="1"/>
    </xf>
    <xf numFmtId="0" fontId="0" fillId="0" borderId="30" xfId="0" applyBorder="1" applyAlignment="1">
      <alignment horizontal="left" vertical="top" wrapText="1"/>
    </xf>
    <xf numFmtId="0" fontId="0" fillId="0" borderId="9" xfId="0" applyBorder="1" applyAlignment="1">
      <alignment vertical="top" wrapText="1"/>
    </xf>
    <xf numFmtId="0" fontId="4" fillId="3" borderId="6" xfId="2" applyBorder="1" applyAlignment="1" applyProtection="1">
      <alignment horizontal="center" vertical="top" wrapText="1"/>
      <protection locked="0"/>
    </xf>
    <xf numFmtId="0" fontId="0" fillId="0" borderId="10" xfId="0" applyBorder="1" applyAlignment="1">
      <alignment horizontal="left" vertical="top" wrapText="1"/>
    </xf>
    <xf numFmtId="1" fontId="0" fillId="0" borderId="9" xfId="0" applyNumberFormat="1" applyBorder="1" applyAlignment="1">
      <alignment horizontal="center" vertical="top" wrapText="1"/>
    </xf>
    <xf numFmtId="1" fontId="0" fillId="0" borderId="7" xfId="0" applyNumberFormat="1" applyBorder="1" applyAlignment="1">
      <alignment horizontal="center" vertical="top"/>
    </xf>
    <xf numFmtId="1" fontId="0" fillId="0" borderId="5" xfId="0" applyNumberFormat="1" applyBorder="1" applyAlignment="1">
      <alignment horizontal="center" vertical="top" wrapText="1"/>
    </xf>
    <xf numFmtId="1" fontId="0" fillId="0" borderId="11" xfId="0" applyNumberFormat="1" applyBorder="1" applyAlignment="1">
      <alignment horizontal="center" vertical="top"/>
    </xf>
    <xf numFmtId="0" fontId="4" fillId="3" borderId="51" xfId="2" applyBorder="1" applyAlignment="1" applyProtection="1">
      <alignment horizontal="center" vertical="top" wrapText="1"/>
      <protection locked="0"/>
    </xf>
    <xf numFmtId="0" fontId="4" fillId="3" borderId="52" xfId="2" applyBorder="1" applyAlignment="1" applyProtection="1">
      <alignment horizontal="center" vertical="top" wrapText="1"/>
      <protection locked="0"/>
    </xf>
    <xf numFmtId="0" fontId="4" fillId="3" borderId="53" xfId="2" applyBorder="1" applyAlignment="1" applyProtection="1">
      <alignment horizontal="center" vertical="top" wrapText="1"/>
      <protection locked="0"/>
    </xf>
    <xf numFmtId="0" fontId="0" fillId="0" borderId="50" xfId="0" applyBorder="1" applyAlignment="1">
      <alignment vertical="top" wrapText="1"/>
    </xf>
    <xf numFmtId="0" fontId="4" fillId="3" borderId="8" xfId="2" applyBorder="1" applyAlignment="1" applyProtection="1">
      <alignment horizontal="center" vertical="top" wrapText="1"/>
      <protection locked="0"/>
    </xf>
    <xf numFmtId="0" fontId="4" fillId="3" borderId="54" xfId="2" applyBorder="1" applyAlignment="1" applyProtection="1">
      <alignment horizontal="center" vertical="top" wrapText="1"/>
      <protection locked="0"/>
    </xf>
    <xf numFmtId="0" fontId="0" fillId="0" borderId="43" xfId="0" applyBorder="1" applyAlignment="1">
      <alignment vertical="top" wrapText="1"/>
    </xf>
    <xf numFmtId="0" fontId="0" fillId="0" borderId="46" xfId="0" applyBorder="1" applyAlignment="1">
      <alignment vertical="top"/>
    </xf>
    <xf numFmtId="0" fontId="0" fillId="0" borderId="44" xfId="0" applyBorder="1" applyAlignment="1">
      <alignment vertical="top"/>
    </xf>
    <xf numFmtId="0" fontId="0" fillId="0" borderId="21" xfId="0" applyBorder="1" applyAlignment="1">
      <alignment vertical="top" wrapText="1"/>
    </xf>
    <xf numFmtId="0" fontId="4" fillId="3" borderId="19" xfId="2" applyBorder="1" applyAlignment="1" applyProtection="1">
      <alignment horizontal="center" vertical="top" wrapText="1"/>
      <protection locked="0"/>
    </xf>
    <xf numFmtId="0" fontId="0" fillId="0" borderId="4" xfId="0" applyBorder="1" applyAlignment="1">
      <alignment vertical="top" wrapText="1"/>
    </xf>
    <xf numFmtId="0" fontId="0" fillId="0" borderId="15" xfId="0" applyBorder="1" applyAlignment="1">
      <alignment horizontal="left" vertical="top" wrapText="1"/>
    </xf>
    <xf numFmtId="1" fontId="0" fillId="0" borderId="18" xfId="0" applyNumberFormat="1" applyBorder="1" applyAlignment="1">
      <alignment horizontal="center" vertical="top"/>
    </xf>
    <xf numFmtId="1" fontId="0" fillId="0" borderId="21" xfId="0" applyNumberFormat="1" applyBorder="1" applyAlignment="1">
      <alignment horizontal="center" vertical="top" wrapText="1"/>
    </xf>
    <xf numFmtId="1" fontId="0" fillId="0" borderId="20" xfId="0" applyNumberFormat="1" applyBorder="1" applyAlignment="1">
      <alignment horizontal="center" vertical="top"/>
    </xf>
    <xf numFmtId="1" fontId="0" fillId="0" borderId="18" xfId="0" applyNumberFormat="1" applyBorder="1" applyAlignment="1">
      <alignment horizontal="center" vertical="top" wrapText="1"/>
    </xf>
    <xf numFmtId="1" fontId="0" fillId="0" borderId="22" xfId="0" applyNumberFormat="1" applyBorder="1" applyAlignment="1">
      <alignment horizontal="center" vertical="top"/>
    </xf>
    <xf numFmtId="0" fontId="0" fillId="0" borderId="26" xfId="0" applyBorder="1" applyAlignment="1">
      <alignment vertical="top" wrapText="1"/>
    </xf>
    <xf numFmtId="0" fontId="1" fillId="0" borderId="0" xfId="0" applyFont="1" applyAlignment="1">
      <alignment horizontal="right" vertical="top" wrapText="1"/>
    </xf>
    <xf numFmtId="1" fontId="0" fillId="0" borderId="16" xfId="0" applyNumberFormat="1" applyBorder="1" applyAlignment="1">
      <alignment horizontal="center" vertical="top" wrapText="1"/>
    </xf>
    <xf numFmtId="1" fontId="0" fillId="0" borderId="13" xfId="0" applyNumberFormat="1" applyBorder="1" applyAlignment="1">
      <alignment horizontal="center" vertical="top" wrapText="1"/>
    </xf>
    <xf numFmtId="1" fontId="1" fillId="0" borderId="2" xfId="0" applyNumberFormat="1" applyFont="1" applyBorder="1" applyAlignment="1">
      <alignment horizontal="center" vertical="top"/>
    </xf>
    <xf numFmtId="0" fontId="5" fillId="0" borderId="2" xfId="0" applyFont="1" applyBorder="1" applyAlignment="1">
      <alignment horizontal="center" vertical="top" wrapText="1"/>
    </xf>
    <xf numFmtId="0" fontId="1" fillId="0" borderId="2" xfId="0" applyFont="1" applyBorder="1" applyAlignment="1">
      <alignment horizontal="center" vertical="top" wrapText="1"/>
    </xf>
    <xf numFmtId="0" fontId="5" fillId="0" borderId="0" xfId="0" applyFont="1" applyAlignment="1">
      <alignment horizontal="center" vertical="top" wrapText="1"/>
    </xf>
    <xf numFmtId="0" fontId="0" fillId="0" borderId="0" xfId="0" applyAlignment="1">
      <alignment horizontal="right" vertical="top" wrapText="1"/>
    </xf>
    <xf numFmtId="0" fontId="4" fillId="3" borderId="1" xfId="2" applyAlignment="1" applyProtection="1">
      <alignment horizontal="center" vertical="top" wrapText="1"/>
      <protection locked="0"/>
    </xf>
    <xf numFmtId="0" fontId="1" fillId="0" borderId="0" xfId="0" applyFont="1" applyAlignment="1">
      <alignment horizontal="left" vertical="top" wrapText="1"/>
    </xf>
    <xf numFmtId="0" fontId="4" fillId="3" borderId="1" xfId="2" applyAlignment="1" applyProtection="1">
      <alignment horizontal="center" vertical="top"/>
      <protection locked="0"/>
    </xf>
    <xf numFmtId="0" fontId="5" fillId="0" borderId="13" xfId="0" applyFont="1" applyBorder="1" applyAlignment="1">
      <alignment vertical="top" wrapText="1"/>
    </xf>
    <xf numFmtId="0" fontId="5" fillId="0" borderId="0" xfId="0" applyFont="1" applyAlignment="1">
      <alignment vertical="top" wrapText="1"/>
    </xf>
    <xf numFmtId="1" fontId="0" fillId="0" borderId="28" xfId="0" applyNumberFormat="1" applyBorder="1" applyAlignment="1">
      <alignment vertical="top" wrapText="1"/>
    </xf>
    <xf numFmtId="1" fontId="1" fillId="0" borderId="28" xfId="0" applyNumberFormat="1" applyFont="1" applyBorder="1" applyAlignment="1">
      <alignment horizontal="right" vertical="top"/>
    </xf>
    <xf numFmtId="0" fontId="5" fillId="0" borderId="0" xfId="0" applyFont="1" applyAlignment="1">
      <alignment horizontal="right" vertical="top" wrapText="1"/>
    </xf>
    <xf numFmtId="1" fontId="0" fillId="0" borderId="2" xfId="0" applyNumberFormat="1" applyBorder="1" applyAlignment="1">
      <alignment horizontal="center" vertical="top" wrapText="1"/>
    </xf>
    <xf numFmtId="0" fontId="0" fillId="0" borderId="0" xfId="0" applyAlignment="1">
      <alignment horizontal="left" vertical="top"/>
    </xf>
    <xf numFmtId="0" fontId="11" fillId="0" borderId="0" xfId="0" applyFont="1" applyAlignment="1">
      <alignment vertical="top" wrapText="1"/>
    </xf>
    <xf numFmtId="0" fontId="12" fillId="0" borderId="0" xfId="0" applyFont="1" applyAlignment="1">
      <alignment vertical="top" wrapText="1"/>
    </xf>
    <xf numFmtId="0" fontId="12" fillId="0" borderId="0" xfId="0" applyFont="1" applyAlignment="1">
      <alignment horizontal="left" vertical="top" wrapText="1"/>
    </xf>
    <xf numFmtId="1" fontId="12" fillId="0" borderId="0" xfId="0" applyNumberFormat="1" applyFont="1" applyAlignment="1">
      <alignment horizontal="center" vertical="top"/>
    </xf>
    <xf numFmtId="1" fontId="0" fillId="0" borderId="0" xfId="0" applyNumberFormat="1" applyAlignment="1">
      <alignment vertical="top" wrapText="1"/>
    </xf>
    <xf numFmtId="0" fontId="0" fillId="0" borderId="27" xfId="0" applyBorder="1" applyAlignment="1">
      <alignment vertical="top" wrapText="1"/>
    </xf>
    <xf numFmtId="0" fontId="0" fillId="0" borderId="0" xfId="0" applyAlignment="1">
      <alignment horizontal="center" vertical="top" wrapText="1"/>
    </xf>
    <xf numFmtId="0" fontId="9" fillId="0" borderId="0" xfId="0" applyFont="1" applyAlignment="1">
      <alignment horizontal="left" vertical="top"/>
    </xf>
    <xf numFmtId="0" fontId="0" fillId="0" borderId="27" xfId="0" applyBorder="1" applyAlignment="1">
      <alignment horizontal="left" vertical="top" wrapText="1"/>
    </xf>
    <xf numFmtId="0" fontId="0" fillId="0" borderId="27" xfId="0" applyBorder="1" applyAlignment="1">
      <alignment horizontal="center" vertical="top" wrapText="1"/>
    </xf>
    <xf numFmtId="0" fontId="1" fillId="0" borderId="25" xfId="0" applyFont="1" applyBorder="1" applyAlignment="1">
      <alignment horizontal="center" vertical="top" wrapText="1"/>
    </xf>
    <xf numFmtId="0" fontId="14" fillId="5" borderId="0" xfId="0" applyFont="1" applyFill="1" applyAlignment="1">
      <alignment horizontal="center" vertical="top" wrapText="1"/>
    </xf>
    <xf numFmtId="0" fontId="1" fillId="0" borderId="61" xfId="0" applyFont="1" applyBorder="1" applyAlignment="1">
      <alignment horizontal="center" vertical="top" wrapText="1"/>
    </xf>
    <xf numFmtId="0" fontId="1" fillId="0" borderId="11" xfId="0" applyFont="1" applyBorder="1" applyAlignment="1">
      <alignment horizontal="center" vertical="top" wrapText="1"/>
    </xf>
    <xf numFmtId="0" fontId="9" fillId="0" borderId="0" xfId="0" applyFont="1" applyAlignment="1">
      <alignment vertical="top"/>
    </xf>
    <xf numFmtId="0" fontId="22" fillId="0" borderId="0" xfId="0" applyFont="1" applyAlignment="1">
      <alignment vertical="top"/>
    </xf>
    <xf numFmtId="0" fontId="4" fillId="0" borderId="1" xfId="2" applyFill="1" applyAlignment="1" applyProtection="1">
      <alignment horizontal="center" vertical="top"/>
      <protection locked="0"/>
    </xf>
    <xf numFmtId="0" fontId="19" fillId="0" borderId="0" xfId="0" applyFont="1" applyAlignment="1">
      <alignment horizontal="left" vertical="top"/>
    </xf>
    <xf numFmtId="0" fontId="19" fillId="0" borderId="0" xfId="0" applyFont="1" applyAlignment="1">
      <alignment horizontal="left" vertical="top" wrapText="1"/>
    </xf>
    <xf numFmtId="0" fontId="25" fillId="5" borderId="0" xfId="0" applyFont="1" applyFill="1" applyAlignment="1">
      <alignment horizontal="left" vertical="top" wrapText="1"/>
    </xf>
    <xf numFmtId="0" fontId="25" fillId="0" borderId="0" xfId="0" applyFont="1" applyAlignment="1">
      <alignment horizontal="left" vertical="top" wrapText="1"/>
    </xf>
    <xf numFmtId="0" fontId="1" fillId="0" borderId="0" xfId="0" applyFont="1" applyAlignment="1">
      <alignment horizontal="left" vertical="top"/>
    </xf>
    <xf numFmtId="0" fontId="4" fillId="3" borderId="62" xfId="2" applyBorder="1" applyAlignment="1" applyProtection="1">
      <alignment horizontal="center" vertical="top" wrapText="1"/>
      <protection locked="0"/>
    </xf>
    <xf numFmtId="0" fontId="0" fillId="7" borderId="62" xfId="0" applyFill="1" applyBorder="1" applyAlignment="1">
      <alignment horizontal="center" vertical="top"/>
    </xf>
    <xf numFmtId="0" fontId="14" fillId="0" borderId="0" xfId="0" applyFont="1" applyAlignment="1">
      <alignment horizontal="center" vertical="top" wrapText="1"/>
    </xf>
    <xf numFmtId="0" fontId="6" fillId="0" borderId="0" xfId="3" applyFill="1" applyBorder="1" applyAlignment="1">
      <alignment horizontal="center" vertical="top" wrapText="1"/>
    </xf>
    <xf numFmtId="0" fontId="12" fillId="0" borderId="0" xfId="3" applyFont="1" applyFill="1" applyBorder="1" applyAlignment="1">
      <alignment horizontal="center" vertical="top" wrapText="1"/>
    </xf>
    <xf numFmtId="1" fontId="12" fillId="6" borderId="13" xfId="3" applyNumberFormat="1" applyFont="1" applyFill="1" applyBorder="1" applyAlignment="1">
      <alignment horizontal="center" vertical="top"/>
    </xf>
    <xf numFmtId="1" fontId="12" fillId="6" borderId="29" xfId="3" applyNumberFormat="1" applyFont="1" applyFill="1" applyBorder="1" applyAlignment="1">
      <alignment horizontal="center" vertical="top"/>
    </xf>
    <xf numFmtId="0" fontId="12" fillId="6" borderId="0" xfId="3" applyFont="1" applyFill="1" applyAlignment="1">
      <alignment horizontal="center" vertical="top" wrapText="1"/>
    </xf>
    <xf numFmtId="0" fontId="5" fillId="6" borderId="0" xfId="3" applyFont="1" applyFill="1" applyBorder="1" applyAlignment="1">
      <alignment horizontal="right" vertical="top" wrapText="1"/>
    </xf>
    <xf numFmtId="1" fontId="5" fillId="6" borderId="3" xfId="3" applyNumberFormat="1" applyFont="1" applyFill="1" applyBorder="1" applyAlignment="1">
      <alignment vertical="top" wrapText="1"/>
    </xf>
    <xf numFmtId="1" fontId="12" fillId="6" borderId="0" xfId="3" applyNumberFormat="1" applyFont="1" applyFill="1" applyBorder="1" applyAlignment="1">
      <alignment horizontal="center" vertical="top"/>
    </xf>
    <xf numFmtId="0" fontId="12" fillId="6" borderId="0" xfId="3" applyFont="1" applyFill="1" applyBorder="1" applyAlignment="1">
      <alignment horizontal="center" vertical="top" wrapText="1"/>
    </xf>
    <xf numFmtId="0" fontId="23" fillId="6" borderId="3" xfId="3" applyFont="1" applyFill="1" applyBorder="1" applyAlignment="1">
      <alignment horizontal="right" vertical="top" wrapText="1"/>
    </xf>
    <xf numFmtId="1" fontId="23" fillId="6" borderId="0" xfId="3" applyNumberFormat="1" applyFont="1" applyFill="1" applyBorder="1" applyAlignment="1">
      <alignment horizontal="center" vertical="top" wrapText="1"/>
    </xf>
    <xf numFmtId="0" fontId="12" fillId="6" borderId="0" xfId="3" applyFont="1" applyFill="1" applyAlignment="1">
      <alignment horizontal="center" vertical="top"/>
    </xf>
    <xf numFmtId="0" fontId="12" fillId="6" borderId="62" xfId="3" applyFont="1" applyFill="1" applyBorder="1" applyAlignment="1">
      <alignment horizontal="center" vertical="top"/>
    </xf>
    <xf numFmtId="0" fontId="9" fillId="8" borderId="0" xfId="0" applyFont="1" applyFill="1" applyAlignment="1">
      <alignment horizontal="center" vertical="top" wrapText="1"/>
    </xf>
    <xf numFmtId="0" fontId="9" fillId="10" borderId="55" xfId="1" applyFont="1" applyFill="1" applyBorder="1" applyAlignment="1">
      <alignment horizontal="center" vertical="top"/>
    </xf>
    <xf numFmtId="1" fontId="9" fillId="10" borderId="57" xfId="1" applyNumberFormat="1" applyFont="1" applyFill="1" applyBorder="1" applyAlignment="1">
      <alignment horizontal="center" vertical="top"/>
    </xf>
    <xf numFmtId="0" fontId="12" fillId="7" borderId="62" xfId="0" applyFont="1" applyFill="1" applyBorder="1" applyAlignment="1">
      <alignment vertical="top" wrapText="1"/>
    </xf>
    <xf numFmtId="0" fontId="0" fillId="0" borderId="62" xfId="0" applyBorder="1" applyAlignment="1">
      <alignment vertical="top"/>
    </xf>
    <xf numFmtId="0" fontId="5" fillId="7" borderId="62" xfId="0" applyFont="1" applyFill="1" applyBorder="1" applyAlignment="1">
      <alignment horizontal="right" vertical="top" wrapText="1"/>
    </xf>
    <xf numFmtId="0" fontId="0" fillId="7" borderId="62" xfId="0" applyFill="1" applyBorder="1" applyAlignment="1">
      <alignment vertical="top"/>
    </xf>
    <xf numFmtId="0" fontId="14" fillId="5" borderId="0" xfId="0" applyFont="1" applyFill="1" applyAlignment="1">
      <alignment horizontal="center" vertical="top" wrapText="1"/>
    </xf>
    <xf numFmtId="0" fontId="0" fillId="0" borderId="0" xfId="0" applyAlignment="1">
      <alignment horizontal="center" vertical="top" wrapText="1"/>
    </xf>
    <xf numFmtId="1" fontId="0" fillId="0" borderId="48" xfId="0" applyNumberFormat="1" applyBorder="1" applyAlignment="1">
      <alignment horizontal="center" vertical="top"/>
    </xf>
    <xf numFmtId="1" fontId="0" fillId="0" borderId="7" xfId="0" applyNumberFormat="1" applyBorder="1" applyAlignment="1">
      <alignment horizontal="center" vertical="top"/>
    </xf>
    <xf numFmtId="1" fontId="0" fillId="0" borderId="42" xfId="0" applyNumberFormat="1" applyBorder="1" applyAlignment="1">
      <alignment horizontal="center"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12" fillId="6" borderId="0" xfId="3" applyFont="1" applyFill="1" applyAlignment="1">
      <alignment horizontal="left" vertical="top"/>
    </xf>
    <xf numFmtId="0" fontId="0" fillId="0" borderId="0" xfId="0" applyAlignment="1">
      <alignment vertical="top"/>
    </xf>
    <xf numFmtId="0" fontId="0" fillId="0" borderId="37" xfId="0" applyBorder="1" applyAlignment="1">
      <alignment horizontal="left" vertical="top" wrapText="1"/>
    </xf>
    <xf numFmtId="0" fontId="0" fillId="0" borderId="0" xfId="0" applyAlignment="1">
      <alignment horizontal="right" vertical="top"/>
    </xf>
    <xf numFmtId="1" fontId="0" fillId="0" borderId="44" xfId="0" applyNumberFormat="1" applyBorder="1" applyAlignment="1">
      <alignment horizontal="center" vertical="top" wrapText="1"/>
    </xf>
    <xf numFmtId="1" fontId="0" fillId="0" borderId="30" xfId="0" applyNumberFormat="1" applyBorder="1" applyAlignment="1">
      <alignment horizontal="center" vertical="top" wrapText="1"/>
    </xf>
    <xf numFmtId="1" fontId="0" fillId="0" borderId="9" xfId="0" applyNumberFormat="1" applyBorder="1" applyAlignment="1">
      <alignment horizontal="center" vertical="top" wrapText="1"/>
    </xf>
    <xf numFmtId="1" fontId="0" fillId="0" borderId="49" xfId="0" applyNumberFormat="1" applyBorder="1" applyAlignment="1">
      <alignment horizontal="center" vertical="top"/>
    </xf>
    <xf numFmtId="1" fontId="0" fillId="0" borderId="5" xfId="0" applyNumberFormat="1" applyBorder="1" applyAlignment="1">
      <alignment horizontal="center" vertical="top"/>
    </xf>
    <xf numFmtId="1" fontId="0" fillId="0" borderId="37" xfId="0" applyNumberFormat="1" applyBorder="1" applyAlignment="1">
      <alignment horizontal="center" vertical="top" wrapText="1"/>
    </xf>
    <xf numFmtId="0" fontId="9" fillId="0" borderId="40" xfId="0" applyFont="1" applyBorder="1" applyAlignment="1">
      <alignment horizontal="left" vertical="top" wrapText="1"/>
    </xf>
    <xf numFmtId="0" fontId="9" fillId="0" borderId="39" xfId="0" applyFont="1" applyBorder="1" applyAlignment="1">
      <alignment horizontal="left" vertical="top" wrapText="1"/>
    </xf>
    <xf numFmtId="0" fontId="9" fillId="0" borderId="43" xfId="0" applyFont="1" applyBorder="1" applyAlignment="1">
      <alignment horizontal="left" vertical="top" wrapText="1"/>
    </xf>
    <xf numFmtId="0" fontId="15" fillId="5" borderId="10" xfId="0" applyFont="1" applyFill="1" applyBorder="1" applyAlignment="1">
      <alignment horizontal="left" vertical="top" wrapText="1"/>
    </xf>
    <xf numFmtId="0" fontId="15" fillId="5" borderId="0" xfId="0" applyFont="1" applyFill="1" applyAlignment="1">
      <alignment horizontal="left" vertical="top" wrapText="1"/>
    </xf>
    <xf numFmtId="0" fontId="15" fillId="5" borderId="11" xfId="0" applyFont="1" applyFill="1" applyBorder="1" applyAlignment="1">
      <alignment horizontal="left" vertical="top" wrapText="1"/>
    </xf>
    <xf numFmtId="0" fontId="0" fillId="0" borderId="40" xfId="0" applyBorder="1" applyAlignment="1">
      <alignment horizontal="left" vertical="top" wrapText="1"/>
    </xf>
    <xf numFmtId="1" fontId="0" fillId="0" borderId="42" xfId="0" applyNumberFormat="1" applyBorder="1" applyAlignment="1">
      <alignment horizontal="center" vertical="top"/>
    </xf>
    <xf numFmtId="1" fontId="0" fillId="0" borderId="35" xfId="0" applyNumberFormat="1" applyBorder="1" applyAlignment="1">
      <alignment horizontal="center" vertical="top"/>
    </xf>
    <xf numFmtId="0" fontId="0" fillId="0" borderId="30" xfId="0" applyBorder="1" applyAlignment="1">
      <alignment horizontal="left" vertical="top" wrapText="1"/>
    </xf>
    <xf numFmtId="1" fontId="0" fillId="0" borderId="34" xfId="0" applyNumberFormat="1" applyBorder="1" applyAlignment="1">
      <alignment horizontal="center" vertical="top"/>
    </xf>
    <xf numFmtId="1" fontId="0" fillId="0" borderId="36" xfId="0" applyNumberFormat="1" applyBorder="1" applyAlignment="1">
      <alignment horizontal="center" vertical="top"/>
    </xf>
    <xf numFmtId="1" fontId="0" fillId="0" borderId="43" xfId="0" applyNumberFormat="1" applyBorder="1" applyAlignment="1">
      <alignment horizontal="center" vertical="top"/>
    </xf>
    <xf numFmtId="1" fontId="0" fillId="0" borderId="49" xfId="0" applyNumberFormat="1" applyBorder="1" applyAlignment="1">
      <alignment horizontal="center" vertical="top" wrapText="1"/>
    </xf>
    <xf numFmtId="0" fontId="0" fillId="0" borderId="47" xfId="0" applyBorder="1" applyAlignment="1">
      <alignment horizontal="left" vertical="top" wrapText="1"/>
    </xf>
    <xf numFmtId="1" fontId="0" fillId="0" borderId="63" xfId="0" applyNumberFormat="1" applyBorder="1" applyAlignment="1">
      <alignment horizontal="center" vertical="top" wrapText="1"/>
    </xf>
    <xf numFmtId="0" fontId="0" fillId="0" borderId="64" xfId="0" applyBorder="1" applyAlignment="1">
      <alignment horizontal="center" vertical="top" wrapText="1"/>
    </xf>
    <xf numFmtId="1" fontId="0" fillId="0" borderId="41" xfId="0" applyNumberFormat="1" applyBorder="1" applyAlignment="1">
      <alignment horizontal="center" vertical="top"/>
    </xf>
    <xf numFmtId="0" fontId="0" fillId="0" borderId="44" xfId="0" applyBorder="1" applyAlignment="1">
      <alignment horizontal="left" vertical="top" wrapText="1"/>
    </xf>
    <xf numFmtId="0" fontId="18" fillId="0" borderId="0" xfId="0" applyFont="1" applyAlignment="1">
      <alignment horizontal="center" vertical="top" wrapText="1"/>
    </xf>
    <xf numFmtId="0" fontId="14" fillId="5" borderId="59" xfId="0" applyFont="1" applyFill="1" applyBorder="1" applyAlignment="1">
      <alignment horizontal="center" vertical="top"/>
    </xf>
    <xf numFmtId="0" fontId="14" fillId="5" borderId="26" xfId="0" applyFont="1" applyFill="1" applyBorder="1" applyAlignment="1">
      <alignment horizontal="center" vertical="top"/>
    </xf>
    <xf numFmtId="1" fontId="14" fillId="5" borderId="59" xfId="0" applyNumberFormat="1" applyFont="1" applyFill="1" applyBorder="1" applyAlignment="1">
      <alignment horizontal="center" vertical="top"/>
    </xf>
    <xf numFmtId="1" fontId="14" fillId="5" borderId="26" xfId="0" applyNumberFormat="1" applyFont="1" applyFill="1" applyBorder="1" applyAlignment="1">
      <alignment horizontal="center" vertical="top"/>
    </xf>
    <xf numFmtId="1" fontId="14" fillId="5" borderId="60" xfId="0" applyNumberFormat="1" applyFont="1" applyFill="1" applyBorder="1" applyAlignment="1">
      <alignment horizontal="center" vertical="top"/>
    </xf>
    <xf numFmtId="0" fontId="1" fillId="0" borderId="24" xfId="0" applyFont="1" applyBorder="1" applyAlignment="1">
      <alignment horizontal="center" vertical="top" wrapText="1"/>
    </xf>
    <xf numFmtId="0" fontId="1" fillId="0" borderId="25" xfId="0" applyFont="1" applyBorder="1" applyAlignment="1">
      <alignment horizontal="center" vertical="top" wrapText="1"/>
    </xf>
    <xf numFmtId="1" fontId="0" fillId="0" borderId="50" xfId="0" applyNumberFormat="1" applyBorder="1" applyAlignment="1">
      <alignment horizontal="center" vertical="top"/>
    </xf>
    <xf numFmtId="0" fontId="15" fillId="5" borderId="17" xfId="0" applyFont="1" applyFill="1" applyBorder="1" applyAlignment="1">
      <alignment horizontal="left" vertical="top" wrapText="1"/>
    </xf>
    <xf numFmtId="0" fontId="15" fillId="5" borderId="3" xfId="0" applyFont="1" applyFill="1" applyBorder="1" applyAlignment="1">
      <alignment horizontal="left" vertical="top" wrapText="1"/>
    </xf>
    <xf numFmtId="0" fontId="15" fillId="5" borderId="12" xfId="0" applyFont="1" applyFill="1" applyBorder="1" applyAlignment="1">
      <alignment horizontal="left" vertical="top" wrapText="1"/>
    </xf>
    <xf numFmtId="0" fontId="0" fillId="0" borderId="33" xfId="0" applyBorder="1" applyAlignment="1">
      <alignment horizontal="left" vertical="top" wrapText="1"/>
    </xf>
    <xf numFmtId="1" fontId="0" fillId="0" borderId="35" xfId="0" applyNumberFormat="1" applyBorder="1" applyAlignment="1">
      <alignment horizontal="center" vertical="top" wrapText="1"/>
    </xf>
    <xf numFmtId="0" fontId="22" fillId="0" borderId="0" xfId="0" applyFont="1" applyAlignment="1">
      <alignment vertical="top" wrapText="1"/>
    </xf>
    <xf numFmtId="0" fontId="0" fillId="0" borderId="0" xfId="0" applyAlignment="1">
      <alignment vertical="top" wrapText="1"/>
    </xf>
    <xf numFmtId="0" fontId="22" fillId="0" borderId="0" xfId="0" applyFont="1" applyAlignment="1">
      <alignment horizontal="left" vertical="top" wrapText="1"/>
    </xf>
    <xf numFmtId="0" fontId="9" fillId="9" borderId="56" xfId="1" applyFont="1" applyFill="1" applyBorder="1" applyAlignment="1">
      <alignment horizontal="center" vertical="top"/>
    </xf>
    <xf numFmtId="0" fontId="9" fillId="9" borderId="58" xfId="1" applyFont="1" applyFill="1" applyBorder="1" applyAlignment="1">
      <alignment horizontal="center" vertical="top"/>
    </xf>
    <xf numFmtId="0" fontId="1" fillId="0" borderId="0" xfId="0" applyFont="1" applyAlignment="1">
      <alignment horizontal="center" vertical="top" wrapText="1"/>
    </xf>
    <xf numFmtId="0" fontId="1" fillId="0" borderId="0" xfId="0" applyFont="1" applyAlignment="1">
      <alignment horizontal="left" vertical="top" wrapText="1"/>
    </xf>
  </cellXfs>
  <cellStyles count="4">
    <cellStyle name="Good" xfId="1" builtinId="26"/>
    <cellStyle name="Input" xfId="2" builtinId="20"/>
    <cellStyle name="Neutral" xfId="3" builtinId="28"/>
    <cellStyle name="Normal" xfId="0" builtinId="0"/>
  </cellStyles>
  <dxfs count="1">
    <dxf>
      <font>
        <color rgb="FFFF0000"/>
      </font>
      <fill>
        <patternFill>
          <bgColor theme="5" tint="0.59996337778862885"/>
        </patternFill>
      </fill>
    </dxf>
  </dxfs>
  <tableStyles count="0" defaultTableStyle="TableStyleMedium9" defaultPivotStyle="PivotStyleLight16"/>
  <colors>
    <mruColors>
      <color rgb="FFFFCC99"/>
      <color rgb="FFF9D607"/>
      <color rgb="FFECC7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2004775</xdr:colOff>
      <xdr:row>3</xdr:row>
      <xdr:rowOff>685090</xdr:rowOff>
    </xdr:to>
    <xdr:pic>
      <xdr:nvPicPr>
        <xdr:cNvPr id="2" name="Picture 1" descr="Icon&#10;&#10;Description automatically generated with low confidence">
          <a:extLst>
            <a:ext uri="{FF2B5EF4-FFF2-40B4-BE49-F238E27FC236}">
              <a16:creationId xmlns:a16="http://schemas.microsoft.com/office/drawing/2014/main" id="{A2FC6706-F7D0-47E7-8AD7-523E6C2D9CF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49519"/>
          <a:ext cx="2004775" cy="68509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195"/>
  <sheetViews>
    <sheetView tabSelected="1" zoomScale="85" zoomScaleNormal="85" workbookViewId="0">
      <selection activeCell="E2" sqref="E2"/>
    </sheetView>
  </sheetViews>
  <sheetFormatPr defaultColWidth="8.85546875" defaultRowHeight="15" x14ac:dyDescent="0.25"/>
  <cols>
    <col min="1" max="1" width="53.28515625" style="6" customWidth="1"/>
    <col min="2" max="2" width="13.42578125" style="6" customWidth="1"/>
    <col min="3" max="3" width="13.28515625" style="6" customWidth="1"/>
    <col min="4" max="4" width="29.28515625" style="1" customWidth="1"/>
    <col min="5" max="5" width="10.5703125" style="8" customWidth="1"/>
    <col min="6" max="6" width="10.42578125" style="8" customWidth="1"/>
    <col min="7" max="7" width="25.85546875" style="7" customWidth="1"/>
    <col min="8" max="8" width="14" style="8" customWidth="1"/>
    <col min="9" max="9" width="31" style="7" customWidth="1"/>
    <col min="10" max="10" width="13" style="8" customWidth="1"/>
    <col min="11" max="11" width="8.85546875" style="3"/>
    <col min="12" max="12" width="10" style="3" customWidth="1"/>
    <col min="13" max="16384" width="8.85546875" style="3"/>
  </cols>
  <sheetData>
    <row r="2" spans="1:12" ht="24" customHeight="1" x14ac:dyDescent="0.25">
      <c r="A2" s="3"/>
      <c r="B2" s="5"/>
      <c r="D2" s="4" t="s">
        <v>194</v>
      </c>
      <c r="E2" s="4"/>
      <c r="F2" s="4"/>
      <c r="I2" s="9" t="s">
        <v>191</v>
      </c>
    </row>
    <row r="3" spans="1:12" ht="18.75" customHeight="1" x14ac:dyDescent="0.25">
      <c r="A3" s="3"/>
      <c r="B3" s="10"/>
      <c r="C3" s="180" t="s">
        <v>169</v>
      </c>
      <c r="D3" s="180"/>
      <c r="E3" s="180"/>
      <c r="F3" s="180"/>
      <c r="G3" s="11"/>
      <c r="I3" s="3"/>
    </row>
    <row r="4" spans="1:12" ht="120.75" customHeight="1" x14ac:dyDescent="0.25">
      <c r="A4" s="3"/>
      <c r="B4" s="149" t="s">
        <v>228</v>
      </c>
      <c r="C4" s="149"/>
      <c r="D4" s="149"/>
      <c r="E4" s="149"/>
      <c r="F4" s="149"/>
      <c r="G4" s="149"/>
      <c r="H4" s="149"/>
      <c r="I4" s="149"/>
    </row>
    <row r="5" spans="1:12" ht="14.25" customHeight="1" x14ac:dyDescent="0.25">
      <c r="A5" s="3"/>
      <c r="B5" s="1"/>
      <c r="C5" s="1"/>
      <c r="E5" s="1"/>
      <c r="F5" s="1"/>
      <c r="G5" s="1"/>
      <c r="H5" s="105"/>
      <c r="I5" s="12" t="s">
        <v>16</v>
      </c>
    </row>
    <row r="6" spans="1:12" ht="15" customHeight="1" x14ac:dyDescent="0.25">
      <c r="A6" s="3"/>
      <c r="B6" s="1"/>
      <c r="C6" s="1"/>
      <c r="D6" s="3"/>
      <c r="E6" s="3"/>
      <c r="F6" s="3"/>
      <c r="G6" s="3"/>
      <c r="H6" s="12"/>
      <c r="I6" s="14" t="s">
        <v>15</v>
      </c>
      <c r="L6" s="13"/>
    </row>
    <row r="7" spans="1:12" ht="15" customHeight="1" x14ac:dyDescent="0.25">
      <c r="A7" s="2" t="s">
        <v>192</v>
      </c>
      <c r="B7" s="1"/>
      <c r="C7" s="1"/>
      <c r="D7" s="3"/>
      <c r="E7" s="3"/>
      <c r="F7" s="3"/>
      <c r="G7" s="3"/>
      <c r="H7" s="12"/>
      <c r="I7" s="135" t="s">
        <v>175</v>
      </c>
      <c r="L7" s="13"/>
    </row>
    <row r="8" spans="1:12" ht="15" customHeight="1" x14ac:dyDescent="0.25">
      <c r="A8" s="3" t="s">
        <v>193</v>
      </c>
      <c r="B8" s="1"/>
      <c r="C8" s="1"/>
      <c r="D8" s="3"/>
      <c r="E8" s="3"/>
      <c r="F8" s="3"/>
      <c r="G8" s="3"/>
      <c r="H8" s="12"/>
      <c r="L8" s="13"/>
    </row>
    <row r="9" spans="1:12" ht="15" customHeight="1" thickBot="1" x14ac:dyDescent="0.3">
      <c r="A9" s="3"/>
      <c r="B9" s="1"/>
      <c r="C9" s="1"/>
      <c r="E9" s="3"/>
      <c r="F9" s="3"/>
      <c r="G9" s="3"/>
      <c r="H9" s="20"/>
      <c r="I9" s="3"/>
    </row>
    <row r="10" spans="1:12" ht="15" customHeight="1" thickTop="1" thickBot="1" x14ac:dyDescent="0.3">
      <c r="A10" s="3"/>
      <c r="B10" s="3"/>
      <c r="C10" s="3"/>
      <c r="D10" s="181" t="s">
        <v>123</v>
      </c>
      <c r="E10" s="182"/>
      <c r="F10" s="182"/>
      <c r="G10" s="183" t="s">
        <v>124</v>
      </c>
      <c r="H10" s="184"/>
      <c r="I10" s="184"/>
      <c r="J10" s="185"/>
    </row>
    <row r="11" spans="1:12" s="20" customFormat="1" ht="30.75" customHeight="1" thickTop="1" x14ac:dyDescent="0.25">
      <c r="A11" s="15" t="s">
        <v>0</v>
      </c>
      <c r="B11" s="186" t="s">
        <v>87</v>
      </c>
      <c r="C11" s="187"/>
      <c r="D11" s="15" t="s">
        <v>106</v>
      </c>
      <c r="E11" s="17" t="s">
        <v>198</v>
      </c>
      <c r="F11" s="18" t="s">
        <v>101</v>
      </c>
      <c r="G11" s="19" t="s">
        <v>208</v>
      </c>
      <c r="H11" s="111" t="s">
        <v>179</v>
      </c>
      <c r="I11" s="16" t="s">
        <v>209</v>
      </c>
      <c r="J11" s="109" t="s">
        <v>179</v>
      </c>
    </row>
    <row r="12" spans="1:12" s="20" customFormat="1" ht="14.25" customHeight="1" x14ac:dyDescent="0.25">
      <c r="A12" s="21"/>
      <c r="B12" s="22"/>
      <c r="C12" s="22"/>
      <c r="D12" s="22"/>
      <c r="E12" s="12"/>
      <c r="F12" s="23"/>
      <c r="G12" s="24"/>
      <c r="H12" s="22"/>
      <c r="I12" s="22"/>
      <c r="J12" s="112"/>
    </row>
    <row r="13" spans="1:12" s="20" customFormat="1" ht="15" customHeight="1" x14ac:dyDescent="0.25">
      <c r="A13" s="189" t="s">
        <v>9</v>
      </c>
      <c r="B13" s="190"/>
      <c r="C13" s="190"/>
      <c r="D13" s="190"/>
      <c r="E13" s="190"/>
      <c r="F13" s="190"/>
      <c r="G13" s="190"/>
      <c r="H13" s="190"/>
      <c r="I13" s="190"/>
      <c r="J13" s="191"/>
    </row>
    <row r="14" spans="1:12" ht="45" customHeight="1" x14ac:dyDescent="0.25">
      <c r="A14" s="26" t="s">
        <v>20</v>
      </c>
      <c r="B14" s="27"/>
      <c r="C14" s="28" t="s">
        <v>88</v>
      </c>
      <c r="D14" s="29" t="s">
        <v>21</v>
      </c>
      <c r="E14" s="30">
        <f>B14*0.75</f>
        <v>0</v>
      </c>
      <c r="F14" s="30">
        <f>B14*0.25</f>
        <v>0</v>
      </c>
      <c r="G14" s="31"/>
      <c r="H14" s="32"/>
      <c r="I14" s="33"/>
      <c r="J14" s="34"/>
    </row>
    <row r="15" spans="1:12" ht="17.25" x14ac:dyDescent="0.25">
      <c r="A15" s="35" t="s">
        <v>22</v>
      </c>
      <c r="B15" s="36"/>
      <c r="C15" s="37" t="s">
        <v>8</v>
      </c>
      <c r="D15" s="38">
        <v>0</v>
      </c>
      <c r="E15" s="39">
        <v>0</v>
      </c>
      <c r="F15" s="39"/>
      <c r="G15" s="40"/>
      <c r="H15" s="41"/>
      <c r="I15" s="42"/>
      <c r="J15" s="43"/>
    </row>
    <row r="16" spans="1:12" ht="17.25" x14ac:dyDescent="0.25">
      <c r="A16" s="35" t="s">
        <v>23</v>
      </c>
      <c r="B16" s="36"/>
      <c r="C16" s="37" t="s">
        <v>8</v>
      </c>
      <c r="D16" s="38">
        <v>0</v>
      </c>
      <c r="E16" s="39">
        <v>0</v>
      </c>
      <c r="F16" s="39"/>
      <c r="G16" s="40"/>
      <c r="H16" s="41"/>
      <c r="I16" s="42"/>
      <c r="J16" s="43"/>
    </row>
    <row r="17" spans="1:10" ht="17.25" x14ac:dyDescent="0.25">
      <c r="A17" s="35" t="s">
        <v>24</v>
      </c>
      <c r="B17" s="36"/>
      <c r="C17" s="37" t="s">
        <v>8</v>
      </c>
      <c r="D17" s="38" t="s">
        <v>108</v>
      </c>
      <c r="E17" s="39">
        <f>(B17*0.8)/90</f>
        <v>0</v>
      </c>
      <c r="F17" s="39"/>
      <c r="G17" s="40"/>
      <c r="H17" s="41"/>
      <c r="I17" s="42"/>
      <c r="J17" s="43"/>
    </row>
    <row r="18" spans="1:10" ht="32.25" x14ac:dyDescent="0.25">
      <c r="A18" s="35" t="s">
        <v>136</v>
      </c>
      <c r="B18" s="36"/>
      <c r="C18" s="37" t="s">
        <v>8</v>
      </c>
      <c r="D18" s="38">
        <v>4</v>
      </c>
      <c r="E18" s="39">
        <f>IF(B18&gt;0,4,0)</f>
        <v>0</v>
      </c>
      <c r="F18" s="39"/>
      <c r="G18" s="40"/>
      <c r="H18" s="41"/>
      <c r="I18" s="42" t="s">
        <v>5</v>
      </c>
      <c r="J18" s="43">
        <f>IF(B18&gt;0,MAX((B18*0.8)/250,2),0)</f>
        <v>0</v>
      </c>
    </row>
    <row r="19" spans="1:10" ht="30" x14ac:dyDescent="0.25">
      <c r="A19" s="35" t="s">
        <v>25</v>
      </c>
      <c r="B19" s="36"/>
      <c r="C19" s="37" t="s">
        <v>89</v>
      </c>
      <c r="D19" s="38" t="s">
        <v>26</v>
      </c>
      <c r="E19" s="39">
        <f>B19/4</f>
        <v>0</v>
      </c>
      <c r="F19" s="39"/>
      <c r="G19" s="40">
        <v>6</v>
      </c>
      <c r="H19" s="41">
        <f>IF(B19&gt;0,6,0)</f>
        <v>0</v>
      </c>
      <c r="I19" s="42" t="s">
        <v>187</v>
      </c>
      <c r="J19" s="43">
        <f>IF(B19&gt;0,MAX((B19*0.8)/125,2),0)</f>
        <v>0</v>
      </c>
    </row>
    <row r="20" spans="1:10" ht="17.25" x14ac:dyDescent="0.25">
      <c r="A20" s="35" t="s">
        <v>27</v>
      </c>
      <c r="B20" s="36"/>
      <c r="C20" s="37" t="s">
        <v>8</v>
      </c>
      <c r="D20" s="38">
        <v>4</v>
      </c>
      <c r="E20" s="39">
        <f>IF(B20&gt;0,4,0)</f>
        <v>0</v>
      </c>
      <c r="F20" s="39"/>
      <c r="G20" s="40"/>
      <c r="H20" s="41"/>
      <c r="I20" s="42"/>
      <c r="J20" s="43"/>
    </row>
    <row r="21" spans="1:10" ht="17.25" x14ac:dyDescent="0.25">
      <c r="A21" s="35" t="s">
        <v>28</v>
      </c>
      <c r="B21" s="36"/>
      <c r="C21" s="37" t="s">
        <v>8</v>
      </c>
      <c r="D21" s="38">
        <v>0</v>
      </c>
      <c r="E21" s="39">
        <v>0</v>
      </c>
      <c r="F21" s="39"/>
      <c r="G21" s="40"/>
      <c r="H21" s="41"/>
      <c r="I21" s="42"/>
      <c r="J21" s="43"/>
    </row>
    <row r="22" spans="1:10" ht="24" customHeight="1" x14ac:dyDescent="0.25">
      <c r="A22" s="153" t="s">
        <v>134</v>
      </c>
      <c r="B22" s="36"/>
      <c r="C22" s="37" t="s">
        <v>95</v>
      </c>
      <c r="D22" s="167" t="s">
        <v>109</v>
      </c>
      <c r="E22" s="168">
        <f>MAX(B22/10,(B23*0.8)/10)</f>
        <v>0</v>
      </c>
      <c r="F22" s="158"/>
      <c r="G22" s="160">
        <v>6</v>
      </c>
      <c r="H22" s="178">
        <f>IF(B23&gt;0,6,0)</f>
        <v>0</v>
      </c>
      <c r="I22" s="148" t="s">
        <v>4</v>
      </c>
      <c r="J22" s="173">
        <f>IF(B23&gt;0,MAX((B23*0.8)/500,2),0)</f>
        <v>0</v>
      </c>
    </row>
    <row r="23" spans="1:10" ht="21.75" customHeight="1" x14ac:dyDescent="0.25">
      <c r="A23" s="179"/>
      <c r="B23" s="45"/>
      <c r="C23" s="46" t="s">
        <v>8</v>
      </c>
      <c r="D23" s="175"/>
      <c r="E23" s="158"/>
      <c r="F23" s="159"/>
      <c r="G23" s="155"/>
      <c r="H23" s="146"/>
      <c r="I23" s="174"/>
      <c r="J23" s="188"/>
    </row>
    <row r="24" spans="1:10" ht="15" customHeight="1" x14ac:dyDescent="0.25">
      <c r="A24" s="164" t="s">
        <v>10</v>
      </c>
      <c r="B24" s="165"/>
      <c r="C24" s="165"/>
      <c r="D24" s="165"/>
      <c r="E24" s="165"/>
      <c r="F24" s="165"/>
      <c r="G24" s="165"/>
      <c r="H24" s="165"/>
      <c r="I24" s="165"/>
      <c r="J24" s="166"/>
    </row>
    <row r="25" spans="1:10" x14ac:dyDescent="0.25">
      <c r="A25" s="26" t="s">
        <v>29</v>
      </c>
      <c r="B25" s="27"/>
      <c r="C25" s="28" t="s">
        <v>197</v>
      </c>
      <c r="D25" s="29">
        <v>1</v>
      </c>
      <c r="E25" s="30">
        <f>IF(B25&gt;0,1,0)</f>
        <v>0</v>
      </c>
      <c r="F25" s="30"/>
      <c r="G25" s="31"/>
      <c r="H25" s="32"/>
      <c r="I25" s="33"/>
      <c r="J25" s="34"/>
    </row>
    <row r="26" spans="1:10" x14ac:dyDescent="0.25">
      <c r="A26" s="35" t="s">
        <v>30</v>
      </c>
      <c r="B26" s="36"/>
      <c r="C26" s="37" t="s">
        <v>90</v>
      </c>
      <c r="D26" s="38" t="s">
        <v>31</v>
      </c>
      <c r="E26" s="39">
        <f>B26</f>
        <v>0</v>
      </c>
      <c r="F26" s="39"/>
      <c r="G26" s="40"/>
      <c r="H26" s="41"/>
      <c r="I26" s="42"/>
      <c r="J26" s="43"/>
    </row>
    <row r="27" spans="1:10" ht="17.25" x14ac:dyDescent="0.25">
      <c r="A27" s="35" t="s">
        <v>32</v>
      </c>
      <c r="B27" s="36"/>
      <c r="C27" s="37" t="s">
        <v>8</v>
      </c>
      <c r="D27" s="38" t="s">
        <v>110</v>
      </c>
      <c r="E27" s="39">
        <f>(B27*0.8)/90</f>
        <v>0</v>
      </c>
      <c r="F27" s="39"/>
      <c r="G27" s="40"/>
      <c r="H27" s="41"/>
      <c r="I27" s="42"/>
      <c r="J27" s="43"/>
    </row>
    <row r="28" spans="1:10" x14ac:dyDescent="0.25">
      <c r="A28" s="35" t="s">
        <v>33</v>
      </c>
      <c r="B28" s="36"/>
      <c r="C28" s="37" t="s">
        <v>91</v>
      </c>
      <c r="D28" s="38" t="s">
        <v>34</v>
      </c>
      <c r="E28" s="39">
        <f>B28*2</f>
        <v>0</v>
      </c>
      <c r="F28" s="39"/>
      <c r="G28" s="40"/>
      <c r="H28" s="41"/>
      <c r="I28" s="42"/>
      <c r="J28" s="43"/>
    </row>
    <row r="29" spans="1:10" ht="17.25" x14ac:dyDescent="0.25">
      <c r="A29" s="53" t="s">
        <v>35</v>
      </c>
      <c r="B29" s="45"/>
      <c r="C29" s="46" t="s">
        <v>8</v>
      </c>
      <c r="D29" s="47" t="s">
        <v>108</v>
      </c>
      <c r="E29" s="44">
        <f>(B29*0.8)/90</f>
        <v>0</v>
      </c>
      <c r="F29" s="44"/>
      <c r="G29" s="49"/>
      <c r="H29" s="50"/>
      <c r="I29" s="51"/>
      <c r="J29" s="52"/>
    </row>
    <row r="30" spans="1:10" ht="15" customHeight="1" x14ac:dyDescent="0.25">
      <c r="A30" s="164" t="s">
        <v>11</v>
      </c>
      <c r="B30" s="165"/>
      <c r="C30" s="165"/>
      <c r="D30" s="165"/>
      <c r="E30" s="165"/>
      <c r="F30" s="165"/>
      <c r="G30" s="165"/>
      <c r="H30" s="165"/>
      <c r="I30" s="165"/>
      <c r="J30" s="166"/>
    </row>
    <row r="31" spans="1:10" x14ac:dyDescent="0.25">
      <c r="A31" s="26" t="s">
        <v>199</v>
      </c>
      <c r="B31" s="27"/>
      <c r="C31" s="28" t="s">
        <v>92</v>
      </c>
      <c r="D31" s="29" t="s">
        <v>102</v>
      </c>
      <c r="E31" s="30">
        <f>B31</f>
        <v>0</v>
      </c>
      <c r="F31" s="30"/>
      <c r="G31" s="31"/>
      <c r="H31" s="32"/>
      <c r="I31" s="33"/>
      <c r="J31" s="34"/>
    </row>
    <row r="32" spans="1:10" ht="17.25" customHeight="1" x14ac:dyDescent="0.25">
      <c r="A32" s="179" t="s">
        <v>232</v>
      </c>
      <c r="B32" s="27"/>
      <c r="C32" s="46" t="s">
        <v>8</v>
      </c>
      <c r="D32" s="175" t="s">
        <v>231</v>
      </c>
      <c r="E32" s="158">
        <f>B33/5</f>
        <v>0</v>
      </c>
      <c r="F32" s="158"/>
      <c r="G32" s="155"/>
      <c r="H32" s="146"/>
      <c r="I32" s="174" t="s">
        <v>3</v>
      </c>
      <c r="J32" s="188">
        <f>IF(B32&gt;0,MAX((B32*0.8)/125,2),0)</f>
        <v>0</v>
      </c>
    </row>
    <row r="33" spans="1:10" x14ac:dyDescent="0.25">
      <c r="A33" s="170"/>
      <c r="B33" s="36"/>
      <c r="C33" s="37" t="s">
        <v>93</v>
      </c>
      <c r="D33" s="192"/>
      <c r="E33" s="169"/>
      <c r="F33" s="169"/>
      <c r="G33" s="156"/>
      <c r="H33" s="171"/>
      <c r="I33" s="193"/>
      <c r="J33" s="172"/>
    </row>
    <row r="34" spans="1:10" x14ac:dyDescent="0.25">
      <c r="A34" s="179" t="s">
        <v>229</v>
      </c>
      <c r="B34" s="36"/>
      <c r="C34" s="37" t="s">
        <v>95</v>
      </c>
      <c r="D34" s="167" t="s">
        <v>109</v>
      </c>
      <c r="E34" s="168">
        <f>MAX(B34/10,(B35*0.8)/10)</f>
        <v>0</v>
      </c>
      <c r="F34" s="176"/>
      <c r="G34" s="160">
        <v>6</v>
      </c>
      <c r="H34" s="178">
        <f>IF(B35&gt;0,6,0)</f>
        <v>0</v>
      </c>
      <c r="I34" s="148" t="s">
        <v>4</v>
      </c>
      <c r="J34" s="173">
        <f>IF(B35&gt;0,MAX((B35*0.8)/500,2),0)</f>
        <v>0</v>
      </c>
    </row>
    <row r="35" spans="1:10" ht="39.75" customHeight="1" x14ac:dyDescent="0.25">
      <c r="A35" s="170"/>
      <c r="B35" s="36"/>
      <c r="C35" s="46" t="s">
        <v>8</v>
      </c>
      <c r="D35" s="175"/>
      <c r="E35" s="158"/>
      <c r="F35" s="177"/>
      <c r="G35" s="155"/>
      <c r="H35" s="146"/>
      <c r="I35" s="148"/>
      <c r="J35" s="173"/>
    </row>
    <row r="36" spans="1:10" ht="24.75" customHeight="1" x14ac:dyDescent="0.25">
      <c r="A36" s="54" t="s">
        <v>184</v>
      </c>
      <c r="B36" s="36"/>
      <c r="C36" s="37" t="s">
        <v>200</v>
      </c>
      <c r="D36" s="29">
        <v>0</v>
      </c>
      <c r="E36" s="30">
        <v>0</v>
      </c>
      <c r="F36" s="30"/>
      <c r="G36" s="31"/>
      <c r="H36" s="32"/>
      <c r="I36" s="33"/>
      <c r="J36" s="34"/>
    </row>
    <row r="37" spans="1:10" ht="30.75" customHeight="1" x14ac:dyDescent="0.25">
      <c r="A37" s="35" t="s">
        <v>19</v>
      </c>
      <c r="B37" s="36"/>
      <c r="C37" s="37" t="s">
        <v>7</v>
      </c>
      <c r="D37" s="38" t="s">
        <v>36</v>
      </c>
      <c r="E37" s="39">
        <f>B37*0.5</f>
        <v>0</v>
      </c>
      <c r="F37" s="39">
        <f>B37*0.25</f>
        <v>0</v>
      </c>
      <c r="G37" s="40">
        <v>6</v>
      </c>
      <c r="H37" s="41">
        <f>IF(B37&gt;0,6,0)</f>
        <v>0</v>
      </c>
      <c r="I37" s="42" t="s">
        <v>130</v>
      </c>
      <c r="J37" s="43">
        <f>IF(B37&gt;0,4,0)</f>
        <v>0</v>
      </c>
    </row>
    <row r="38" spans="1:10" ht="23.25" customHeight="1" x14ac:dyDescent="0.25">
      <c r="A38" s="153" t="s">
        <v>131</v>
      </c>
      <c r="B38" s="36"/>
      <c r="C38" s="37" t="s">
        <v>95</v>
      </c>
      <c r="D38" s="167" t="s">
        <v>109</v>
      </c>
      <c r="E38" s="168">
        <f>MAX(B38/10,(B39*0.8)/10)</f>
        <v>0</v>
      </c>
      <c r="F38" s="158"/>
      <c r="G38" s="160">
        <v>6</v>
      </c>
      <c r="H38" s="178">
        <f>IF(B39&gt;0,6,0)</f>
        <v>0</v>
      </c>
      <c r="I38" s="148" t="s">
        <v>4</v>
      </c>
      <c r="J38" s="173">
        <f>IF(B39&gt;0,MAX((B39*0.8)/500,2),0)</f>
        <v>0</v>
      </c>
    </row>
    <row r="39" spans="1:10" ht="24.75" customHeight="1" x14ac:dyDescent="0.25">
      <c r="A39" s="179"/>
      <c r="B39" s="45"/>
      <c r="C39" s="46" t="s">
        <v>8</v>
      </c>
      <c r="D39" s="175"/>
      <c r="E39" s="158"/>
      <c r="F39" s="159"/>
      <c r="G39" s="155"/>
      <c r="H39" s="146"/>
      <c r="I39" s="174"/>
      <c r="J39" s="188"/>
    </row>
    <row r="40" spans="1:10" ht="15" customHeight="1" x14ac:dyDescent="0.25">
      <c r="A40" s="164" t="s">
        <v>12</v>
      </c>
      <c r="B40" s="165"/>
      <c r="C40" s="165"/>
      <c r="D40" s="165"/>
      <c r="E40" s="165"/>
      <c r="F40" s="165"/>
      <c r="G40" s="165"/>
      <c r="H40" s="165"/>
      <c r="I40" s="165"/>
      <c r="J40" s="166"/>
    </row>
    <row r="41" spans="1:10" x14ac:dyDescent="0.25">
      <c r="A41" s="26" t="s">
        <v>37</v>
      </c>
      <c r="B41" s="27"/>
      <c r="C41" s="28" t="s">
        <v>94</v>
      </c>
      <c r="D41" s="29" t="s">
        <v>38</v>
      </c>
      <c r="E41" s="30">
        <f>B41*0.5</f>
        <v>0</v>
      </c>
      <c r="F41" s="30"/>
      <c r="G41" s="31"/>
      <c r="H41" s="32"/>
      <c r="I41" s="33"/>
      <c r="J41" s="34"/>
    </row>
    <row r="42" spans="1:10" ht="30" x14ac:dyDescent="0.25">
      <c r="A42" s="35" t="s">
        <v>39</v>
      </c>
      <c r="B42" s="36"/>
      <c r="C42" s="37" t="s">
        <v>7</v>
      </c>
      <c r="D42" s="38" t="s">
        <v>206</v>
      </c>
      <c r="E42" s="39">
        <f>B42</f>
        <v>0</v>
      </c>
      <c r="F42" s="39">
        <f>B42*0.25</f>
        <v>0</v>
      </c>
      <c r="G42" s="40" t="s">
        <v>1</v>
      </c>
      <c r="H42" s="41">
        <f>B42*0.25</f>
        <v>0</v>
      </c>
      <c r="I42" s="42" t="s">
        <v>2</v>
      </c>
      <c r="J42" s="43">
        <f>B42*0.5</f>
        <v>0</v>
      </c>
    </row>
    <row r="43" spans="1:10" ht="36" customHeight="1" x14ac:dyDescent="0.25">
      <c r="A43" s="35" t="s">
        <v>40</v>
      </c>
      <c r="B43" s="36"/>
      <c r="C43" s="37" t="s">
        <v>7</v>
      </c>
      <c r="D43" s="38" t="s">
        <v>206</v>
      </c>
      <c r="E43" s="39">
        <f>B43</f>
        <v>0</v>
      </c>
      <c r="F43" s="39">
        <f>B43*0.25</f>
        <v>0</v>
      </c>
      <c r="G43" s="40" t="s">
        <v>1</v>
      </c>
      <c r="H43" s="41">
        <f>B43*0.25</f>
        <v>0</v>
      </c>
      <c r="I43" s="42" t="s">
        <v>2</v>
      </c>
      <c r="J43" s="43">
        <f>B43*0.5</f>
        <v>0</v>
      </c>
    </row>
    <row r="44" spans="1:10" ht="25.5" customHeight="1" x14ac:dyDescent="0.25">
      <c r="A44" s="35" t="s">
        <v>201</v>
      </c>
      <c r="B44" s="36"/>
      <c r="C44" s="37" t="s">
        <v>7</v>
      </c>
      <c r="D44" s="38" t="s">
        <v>207</v>
      </c>
      <c r="E44" s="39">
        <f>B44</f>
        <v>0</v>
      </c>
      <c r="F44" s="39"/>
      <c r="G44" s="40"/>
      <c r="H44" s="41"/>
      <c r="I44" s="42"/>
      <c r="J44" s="43"/>
    </row>
    <row r="45" spans="1:10" ht="42.75" customHeight="1" x14ac:dyDescent="0.25">
      <c r="A45" s="35" t="s">
        <v>41</v>
      </c>
      <c r="B45" s="36"/>
      <c r="C45" s="37" t="s">
        <v>7</v>
      </c>
      <c r="D45" s="38" t="s">
        <v>206</v>
      </c>
      <c r="E45" s="39">
        <f>B45</f>
        <v>0</v>
      </c>
      <c r="F45" s="39">
        <f>B45*0.25</f>
        <v>0</v>
      </c>
      <c r="G45" s="40"/>
      <c r="H45" s="41"/>
      <c r="I45" s="42"/>
      <c r="J45" s="43"/>
    </row>
    <row r="46" spans="1:10" ht="21" customHeight="1" x14ac:dyDescent="0.25">
      <c r="A46" s="35" t="s">
        <v>205</v>
      </c>
      <c r="B46" s="36"/>
      <c r="C46" s="37" t="s">
        <v>7</v>
      </c>
      <c r="D46" s="38" t="s">
        <v>207</v>
      </c>
      <c r="E46" s="39">
        <f>B46*2</f>
        <v>0</v>
      </c>
      <c r="F46" s="39"/>
      <c r="G46" s="40"/>
      <c r="H46" s="41"/>
      <c r="I46" s="42"/>
      <c r="J46" s="43"/>
    </row>
    <row r="47" spans="1:10" ht="22.5" customHeight="1" x14ac:dyDescent="0.25">
      <c r="A47" s="35" t="s">
        <v>204</v>
      </c>
      <c r="B47" s="36"/>
      <c r="C47" s="37" t="s">
        <v>7</v>
      </c>
      <c r="D47" s="38" t="s">
        <v>42</v>
      </c>
      <c r="E47" s="39">
        <f>B47</f>
        <v>0</v>
      </c>
      <c r="F47" s="39"/>
      <c r="G47" s="40"/>
      <c r="H47" s="41"/>
      <c r="I47" s="42"/>
      <c r="J47" s="43"/>
    </row>
    <row r="48" spans="1:10" ht="29.25" customHeight="1" x14ac:dyDescent="0.25">
      <c r="A48" s="35" t="s">
        <v>202</v>
      </c>
      <c r="B48" s="36"/>
      <c r="C48" s="37" t="s">
        <v>7</v>
      </c>
      <c r="D48" s="38" t="s">
        <v>203</v>
      </c>
      <c r="E48" s="39">
        <f>B48*1.5</f>
        <v>0</v>
      </c>
      <c r="F48" s="39">
        <f>B48*0.1</f>
        <v>0</v>
      </c>
      <c r="G48" s="40"/>
      <c r="H48" s="41"/>
      <c r="I48" s="42"/>
      <c r="J48" s="43"/>
    </row>
    <row r="49" spans="1:10" ht="18" customHeight="1" x14ac:dyDescent="0.25">
      <c r="A49" s="53" t="s">
        <v>43</v>
      </c>
      <c r="B49" s="45"/>
      <c r="C49" s="46" t="s">
        <v>7</v>
      </c>
      <c r="D49" s="47" t="s">
        <v>42</v>
      </c>
      <c r="E49" s="44">
        <f>B49</f>
        <v>0</v>
      </c>
      <c r="F49" s="44"/>
      <c r="G49" s="49"/>
      <c r="H49" s="50"/>
      <c r="I49" s="51"/>
      <c r="J49" s="52"/>
    </row>
    <row r="50" spans="1:10" ht="15" customHeight="1" x14ac:dyDescent="0.25">
      <c r="A50" s="164" t="s">
        <v>13</v>
      </c>
      <c r="B50" s="165"/>
      <c r="C50" s="165"/>
      <c r="D50" s="165"/>
      <c r="E50" s="165"/>
      <c r="F50" s="165"/>
      <c r="G50" s="165"/>
      <c r="H50" s="165"/>
      <c r="I50" s="165"/>
      <c r="J50" s="166"/>
    </row>
    <row r="51" spans="1:10" ht="17.25" x14ac:dyDescent="0.25">
      <c r="A51" s="55" t="s">
        <v>170</v>
      </c>
      <c r="B51" s="56"/>
      <c r="C51" s="6" t="s">
        <v>8</v>
      </c>
      <c r="D51" s="57" t="s">
        <v>111</v>
      </c>
      <c r="E51" s="48">
        <f>(B51*0.8)/40</f>
        <v>0</v>
      </c>
      <c r="F51" s="48"/>
      <c r="G51" s="58"/>
      <c r="H51" s="59"/>
      <c r="I51" s="60"/>
      <c r="J51" s="61"/>
    </row>
    <row r="52" spans="1:10" ht="15" customHeight="1" x14ac:dyDescent="0.25">
      <c r="A52" s="164" t="s">
        <v>138</v>
      </c>
      <c r="B52" s="165"/>
      <c r="C52" s="165"/>
      <c r="D52" s="165"/>
      <c r="E52" s="165"/>
      <c r="F52" s="165"/>
      <c r="G52" s="165"/>
      <c r="H52" s="165"/>
      <c r="I52" s="165"/>
      <c r="J52" s="166"/>
    </row>
    <row r="53" spans="1:10" x14ac:dyDescent="0.25">
      <c r="A53" s="26" t="s">
        <v>44</v>
      </c>
      <c r="B53" s="27"/>
      <c r="C53" s="28" t="s">
        <v>95</v>
      </c>
      <c r="D53" s="29" t="s">
        <v>45</v>
      </c>
      <c r="E53" s="30">
        <f>B53/10</f>
        <v>0</v>
      </c>
      <c r="F53" s="30"/>
      <c r="G53" s="31"/>
      <c r="H53" s="32"/>
      <c r="I53" s="33"/>
      <c r="J53" s="34"/>
    </row>
    <row r="54" spans="1:10" ht="36.75" customHeight="1" x14ac:dyDescent="0.25">
      <c r="A54" s="35" t="s">
        <v>46</v>
      </c>
      <c r="B54" s="36"/>
      <c r="C54" s="37" t="s">
        <v>8</v>
      </c>
      <c r="D54" s="38" t="s">
        <v>111</v>
      </c>
      <c r="E54" s="39">
        <f>(B54*0.8)/40</f>
        <v>0</v>
      </c>
      <c r="F54" s="39"/>
      <c r="G54" s="40" t="s">
        <v>6</v>
      </c>
      <c r="H54" s="41">
        <f>IF(B54&gt;0,MAX((B54*0.8)/125,4),0)</f>
        <v>0</v>
      </c>
      <c r="I54" s="42" t="s">
        <v>3</v>
      </c>
      <c r="J54" s="43">
        <f>IF(B54&gt;0,MAX((B54*0.8)/125,2),0)</f>
        <v>0</v>
      </c>
    </row>
    <row r="55" spans="1:10" ht="17.25" x14ac:dyDescent="0.25">
      <c r="A55" s="35" t="s">
        <v>137</v>
      </c>
      <c r="B55" s="36"/>
      <c r="C55" s="37" t="s">
        <v>8</v>
      </c>
      <c r="D55" s="38">
        <v>4</v>
      </c>
      <c r="E55" s="39">
        <f>IF(B55&gt;0,4,0)</f>
        <v>0</v>
      </c>
      <c r="F55" s="39"/>
      <c r="G55" s="40"/>
      <c r="H55" s="41"/>
      <c r="I55" s="42" t="s">
        <v>5</v>
      </c>
      <c r="J55" s="43">
        <f>IF(B55&gt;0,MAX((B55*0.8)/250,2),0)</f>
        <v>0</v>
      </c>
    </row>
    <row r="56" spans="1:10" ht="17.25" x14ac:dyDescent="0.25">
      <c r="A56" s="35" t="s">
        <v>47</v>
      </c>
      <c r="B56" s="36"/>
      <c r="C56" s="37" t="s">
        <v>8</v>
      </c>
      <c r="D56" s="38" t="s">
        <v>112</v>
      </c>
      <c r="E56" s="39">
        <f>(0.8*B56)/40</f>
        <v>0</v>
      </c>
      <c r="F56" s="39"/>
      <c r="G56" s="40"/>
      <c r="H56" s="41"/>
      <c r="I56" s="42"/>
      <c r="J56" s="43"/>
    </row>
    <row r="57" spans="1:10" x14ac:dyDescent="0.25">
      <c r="A57" s="53" t="s">
        <v>48</v>
      </c>
      <c r="B57" s="62"/>
      <c r="C57" s="46" t="s">
        <v>95</v>
      </c>
      <c r="D57" s="47" t="s">
        <v>45</v>
      </c>
      <c r="E57" s="44">
        <f>B57/10</f>
        <v>0</v>
      </c>
      <c r="F57" s="44"/>
      <c r="G57" s="49"/>
      <c r="H57" s="50"/>
      <c r="I57" s="51"/>
      <c r="J57" s="52"/>
    </row>
    <row r="58" spans="1:10" ht="15" customHeight="1" x14ac:dyDescent="0.25">
      <c r="A58" s="164" t="s">
        <v>139</v>
      </c>
      <c r="B58" s="165"/>
      <c r="C58" s="165"/>
      <c r="D58" s="165"/>
      <c r="E58" s="165"/>
      <c r="F58" s="165"/>
      <c r="G58" s="165"/>
      <c r="H58" s="165"/>
      <c r="I58" s="165"/>
      <c r="J58" s="166"/>
    </row>
    <row r="59" spans="1:10" ht="17.25" x14ac:dyDescent="0.25">
      <c r="A59" s="26" t="s">
        <v>49</v>
      </c>
      <c r="B59" s="63"/>
      <c r="C59" s="37" t="s">
        <v>8</v>
      </c>
      <c r="D59" s="29">
        <v>2</v>
      </c>
      <c r="E59" s="30">
        <f>IF(B59&gt;0,2,0)</f>
        <v>0</v>
      </c>
      <c r="F59" s="30"/>
      <c r="G59" s="31"/>
      <c r="H59" s="32"/>
      <c r="I59" s="33"/>
      <c r="J59" s="34"/>
    </row>
    <row r="60" spans="1:10" ht="17.25" x14ac:dyDescent="0.25">
      <c r="A60" s="55" t="s">
        <v>185</v>
      </c>
      <c r="B60" s="56"/>
      <c r="C60" s="37" t="s">
        <v>8</v>
      </c>
      <c r="D60" s="57">
        <v>0</v>
      </c>
      <c r="E60" s="48">
        <v>0</v>
      </c>
      <c r="F60" s="48"/>
      <c r="G60" s="58"/>
      <c r="H60" s="59"/>
      <c r="I60" s="60"/>
      <c r="J60" s="61"/>
    </row>
    <row r="61" spans="1:10" x14ac:dyDescent="0.25">
      <c r="A61" s="53" t="s">
        <v>50</v>
      </c>
      <c r="B61" s="62"/>
      <c r="C61" s="46" t="s">
        <v>96</v>
      </c>
      <c r="D61" s="47" t="s">
        <v>51</v>
      </c>
      <c r="E61" s="44">
        <f>B61*2</f>
        <v>0</v>
      </c>
      <c r="F61" s="44"/>
      <c r="G61" s="49"/>
      <c r="H61" s="50"/>
      <c r="I61" s="51"/>
      <c r="J61" s="52"/>
    </row>
    <row r="62" spans="1:10" ht="15" customHeight="1" x14ac:dyDescent="0.25">
      <c r="A62" s="164" t="s">
        <v>140</v>
      </c>
      <c r="B62" s="165"/>
      <c r="C62" s="165"/>
      <c r="D62" s="165"/>
      <c r="E62" s="165"/>
      <c r="F62" s="165"/>
      <c r="G62" s="165"/>
      <c r="H62" s="165"/>
      <c r="I62" s="165"/>
      <c r="J62" s="166"/>
    </row>
    <row r="63" spans="1:10" ht="17.25" x14ac:dyDescent="0.25">
      <c r="A63" s="26" t="s">
        <v>52</v>
      </c>
      <c r="B63" s="63"/>
      <c r="C63" s="28" t="s">
        <v>8</v>
      </c>
      <c r="D63" s="29">
        <v>0</v>
      </c>
      <c r="E63" s="30">
        <v>0</v>
      </c>
      <c r="F63" s="30"/>
      <c r="G63" s="31"/>
      <c r="H63" s="32"/>
      <c r="I63" s="33"/>
      <c r="J63" s="34"/>
    </row>
    <row r="64" spans="1:10" ht="33" customHeight="1" x14ac:dyDescent="0.25">
      <c r="A64" s="35" t="s">
        <v>53</v>
      </c>
      <c r="B64" s="36"/>
      <c r="C64" s="37" t="s">
        <v>8</v>
      </c>
      <c r="D64" s="38" t="s">
        <v>113</v>
      </c>
      <c r="E64" s="39">
        <f>(B64*0.8)/42</f>
        <v>0</v>
      </c>
      <c r="F64" s="39"/>
      <c r="G64" s="40">
        <v>6</v>
      </c>
      <c r="H64" s="41">
        <f>IF(B64&gt;0,6,0)</f>
        <v>0</v>
      </c>
      <c r="I64" s="42" t="s">
        <v>5</v>
      </c>
      <c r="J64" s="43">
        <f>IF(B64&gt;0,MAX((B64*0.8)/250,2),0)</f>
        <v>0</v>
      </c>
    </row>
    <row r="65" spans="1:10" x14ac:dyDescent="0.25">
      <c r="A65" s="153" t="s">
        <v>18</v>
      </c>
      <c r="B65" s="36"/>
      <c r="C65" s="37" t="s">
        <v>7</v>
      </c>
      <c r="D65" s="167" t="s">
        <v>54</v>
      </c>
      <c r="E65" s="168">
        <f>B65</f>
        <v>0</v>
      </c>
      <c r="F65" s="158"/>
      <c r="G65" s="155"/>
      <c r="H65" s="146"/>
      <c r="I65" s="148" t="s">
        <v>4</v>
      </c>
      <c r="J65" s="173">
        <f>IF(B66&gt;0,MAX((B66*0.8)/500,2),0)</f>
        <v>0</v>
      </c>
    </row>
    <row r="66" spans="1:10" ht="17.25" x14ac:dyDescent="0.25">
      <c r="A66" s="179"/>
      <c r="B66" s="64"/>
      <c r="C66" s="65" t="s">
        <v>8</v>
      </c>
      <c r="D66" s="175"/>
      <c r="E66" s="158"/>
      <c r="F66" s="159"/>
      <c r="G66" s="157"/>
      <c r="H66" s="147"/>
      <c r="I66" s="174"/>
      <c r="J66" s="188"/>
    </row>
    <row r="67" spans="1:10" ht="14.25" customHeight="1" x14ac:dyDescent="0.25">
      <c r="A67" s="164" t="s">
        <v>141</v>
      </c>
      <c r="B67" s="165"/>
      <c r="C67" s="165"/>
      <c r="D67" s="165"/>
      <c r="E67" s="165"/>
      <c r="F67" s="165"/>
      <c r="G67" s="165"/>
      <c r="H67" s="165"/>
      <c r="I67" s="165"/>
      <c r="J67" s="166"/>
    </row>
    <row r="68" spans="1:10" ht="27.75" customHeight="1" x14ac:dyDescent="0.25">
      <c r="A68" s="55" t="s">
        <v>55</v>
      </c>
      <c r="B68" s="66"/>
      <c r="C68" s="6" t="s">
        <v>97</v>
      </c>
      <c r="D68" s="57" t="s">
        <v>56</v>
      </c>
      <c r="E68" s="48">
        <f>B68*0.25</f>
        <v>0</v>
      </c>
      <c r="F68" s="48">
        <f>B68*0.25</f>
        <v>0</v>
      </c>
      <c r="G68" s="58">
        <v>6</v>
      </c>
      <c r="H68" s="59">
        <f>IF(B68&gt;0,6,0)</f>
        <v>0</v>
      </c>
      <c r="I68" s="60" t="s">
        <v>130</v>
      </c>
      <c r="J68" s="61">
        <f>IF(B68&gt;0,4,0)</f>
        <v>0</v>
      </c>
    </row>
    <row r="69" spans="1:10" ht="15" customHeight="1" x14ac:dyDescent="0.25">
      <c r="A69" s="164" t="s">
        <v>142</v>
      </c>
      <c r="B69" s="165"/>
      <c r="C69" s="165"/>
      <c r="D69" s="165"/>
      <c r="E69" s="165"/>
      <c r="F69" s="165"/>
      <c r="G69" s="165"/>
      <c r="H69" s="165"/>
      <c r="I69" s="165"/>
      <c r="J69" s="166"/>
    </row>
    <row r="70" spans="1:10" ht="21.75" customHeight="1" x14ac:dyDescent="0.25">
      <c r="A70" s="170" t="s">
        <v>132</v>
      </c>
      <c r="B70" s="63"/>
      <c r="C70" s="28" t="s">
        <v>95</v>
      </c>
      <c r="D70" s="192" t="s">
        <v>109</v>
      </c>
      <c r="E70" s="169">
        <f>MAX(B70/10,(B71*0.8)/10)</f>
        <v>0</v>
      </c>
      <c r="F70" s="159"/>
      <c r="G70" s="156">
        <v>6</v>
      </c>
      <c r="H70" s="171">
        <f>IF(B71&gt;0,6,0)</f>
        <v>0</v>
      </c>
      <c r="I70" s="193" t="s">
        <v>135</v>
      </c>
      <c r="J70" s="172">
        <f>IF(B71&gt;0,MAX((B71*0.8)/250,2),0)</f>
        <v>0</v>
      </c>
    </row>
    <row r="71" spans="1:10" ht="24.75" customHeight="1" x14ac:dyDescent="0.25">
      <c r="A71" s="179"/>
      <c r="B71" s="62"/>
      <c r="C71" s="46" t="s">
        <v>8</v>
      </c>
      <c r="D71" s="175"/>
      <c r="E71" s="158"/>
      <c r="F71" s="159"/>
      <c r="G71" s="155"/>
      <c r="H71" s="146"/>
      <c r="I71" s="174"/>
      <c r="J71" s="188"/>
    </row>
    <row r="72" spans="1:10" ht="15" customHeight="1" x14ac:dyDescent="0.25">
      <c r="A72" s="164" t="s">
        <v>143</v>
      </c>
      <c r="B72" s="165"/>
      <c r="C72" s="165"/>
      <c r="D72" s="165"/>
      <c r="E72" s="165"/>
      <c r="F72" s="165"/>
      <c r="G72" s="165"/>
      <c r="H72" s="165"/>
      <c r="I72" s="165"/>
      <c r="J72" s="166"/>
    </row>
    <row r="73" spans="1:10" ht="30" customHeight="1" x14ac:dyDescent="0.25">
      <c r="A73" s="26" t="s">
        <v>57</v>
      </c>
      <c r="B73" s="63"/>
      <c r="C73" s="28" t="s">
        <v>8</v>
      </c>
      <c r="D73" s="29" t="s">
        <v>108</v>
      </c>
      <c r="E73" s="30">
        <f>(B73*0.8)/90</f>
        <v>0</v>
      </c>
      <c r="F73" s="30"/>
      <c r="G73" s="31"/>
      <c r="H73" s="32"/>
      <c r="I73" s="33"/>
      <c r="J73" s="34"/>
    </row>
    <row r="74" spans="1:10" x14ac:dyDescent="0.25">
      <c r="A74" s="153" t="s">
        <v>58</v>
      </c>
      <c r="B74" s="36"/>
      <c r="C74" s="37" t="s">
        <v>98</v>
      </c>
      <c r="D74" s="167" t="s">
        <v>59</v>
      </c>
      <c r="E74" s="168">
        <f>B74/2</f>
        <v>0</v>
      </c>
      <c r="F74" s="158"/>
      <c r="G74" s="155"/>
      <c r="H74" s="146"/>
      <c r="I74" s="148" t="s">
        <v>3</v>
      </c>
      <c r="J74" s="173">
        <f>IF(B75&gt;0,MAX((B75*0.8)/125,2),0)</f>
        <v>0</v>
      </c>
    </row>
    <row r="75" spans="1:10" ht="17.25" x14ac:dyDescent="0.25">
      <c r="A75" s="153"/>
      <c r="B75" s="67"/>
      <c r="C75" s="68" t="s">
        <v>8</v>
      </c>
      <c r="D75" s="167"/>
      <c r="E75" s="168"/>
      <c r="F75" s="169"/>
      <c r="G75" s="156"/>
      <c r="H75" s="171"/>
      <c r="I75" s="148"/>
      <c r="J75" s="173"/>
    </row>
    <row r="76" spans="1:10" ht="17.25" x14ac:dyDescent="0.25">
      <c r="A76" s="35" t="s">
        <v>60</v>
      </c>
      <c r="B76" s="36"/>
      <c r="C76" s="37" t="s">
        <v>8</v>
      </c>
      <c r="D76" s="38">
        <v>1</v>
      </c>
      <c r="E76" s="39">
        <f>IF(B76&gt;0,1,0)</f>
        <v>0</v>
      </c>
      <c r="F76" s="39"/>
      <c r="G76" s="40"/>
      <c r="H76" s="41"/>
      <c r="I76" s="42"/>
      <c r="J76" s="43"/>
    </row>
    <row r="77" spans="1:10" x14ac:dyDescent="0.25">
      <c r="A77" s="35" t="s">
        <v>61</v>
      </c>
      <c r="B77" s="36"/>
      <c r="C77" s="37" t="s">
        <v>99</v>
      </c>
      <c r="D77" s="38" t="s">
        <v>62</v>
      </c>
      <c r="E77" s="39">
        <f>B77</f>
        <v>0</v>
      </c>
      <c r="F77" s="39"/>
      <c r="G77" s="40"/>
      <c r="H77" s="41"/>
      <c r="I77" s="42"/>
      <c r="J77" s="43"/>
    </row>
    <row r="78" spans="1:10" ht="17.25" x14ac:dyDescent="0.25">
      <c r="A78" s="35" t="s">
        <v>63</v>
      </c>
      <c r="B78" s="36"/>
      <c r="C78" s="37" t="s">
        <v>8</v>
      </c>
      <c r="D78" s="38" t="s">
        <v>112</v>
      </c>
      <c r="E78" s="39">
        <f>(B78*0.8)/40</f>
        <v>0</v>
      </c>
      <c r="F78" s="39"/>
      <c r="G78" s="40"/>
      <c r="H78" s="41"/>
      <c r="I78" s="42"/>
      <c r="J78" s="43"/>
    </row>
    <row r="79" spans="1:10" x14ac:dyDescent="0.25">
      <c r="A79" s="35" t="s">
        <v>64</v>
      </c>
      <c r="B79" s="36"/>
      <c r="C79" s="37" t="s">
        <v>107</v>
      </c>
      <c r="D79" s="38">
        <v>1</v>
      </c>
      <c r="E79" s="39">
        <f>B79</f>
        <v>0</v>
      </c>
      <c r="F79" s="39"/>
      <c r="G79" s="40"/>
      <c r="H79" s="41"/>
      <c r="I79" s="42"/>
      <c r="J79" s="43"/>
    </row>
    <row r="80" spans="1:10" x14ac:dyDescent="0.25">
      <c r="A80" s="153" t="s">
        <v>65</v>
      </c>
      <c r="B80" s="36"/>
      <c r="C80" s="37" t="s">
        <v>7</v>
      </c>
      <c r="D80" s="167" t="s">
        <v>54</v>
      </c>
      <c r="E80" s="168">
        <f>B80</f>
        <v>0</v>
      </c>
      <c r="F80" s="158"/>
      <c r="G80" s="155"/>
      <c r="H80" s="146"/>
      <c r="I80" s="148" t="s">
        <v>4</v>
      </c>
      <c r="J80" s="173">
        <f>IF(B81&gt;0,MAX((B81*0.8)/500,2),0)</f>
        <v>0</v>
      </c>
    </row>
    <row r="81" spans="1:10" ht="21.75" customHeight="1" x14ac:dyDescent="0.25">
      <c r="A81" s="153"/>
      <c r="B81" s="36"/>
      <c r="C81" s="37" t="s">
        <v>8</v>
      </c>
      <c r="D81" s="167"/>
      <c r="E81" s="168"/>
      <c r="F81" s="169"/>
      <c r="G81" s="156"/>
      <c r="H81" s="171"/>
      <c r="I81" s="148"/>
      <c r="J81" s="173"/>
    </row>
    <row r="82" spans="1:10" ht="21.75" customHeight="1" x14ac:dyDescent="0.25">
      <c r="A82" s="153" t="s">
        <v>133</v>
      </c>
      <c r="B82" s="36"/>
      <c r="C82" s="37" t="s">
        <v>95</v>
      </c>
      <c r="D82" s="167" t="s">
        <v>109</v>
      </c>
      <c r="E82" s="168">
        <f>MAX(B82/10, (B83*0.8)/10)</f>
        <v>0</v>
      </c>
      <c r="F82" s="158"/>
      <c r="G82" s="160">
        <v>6</v>
      </c>
      <c r="H82" s="178">
        <f>IF(B82&gt;0,6,0)</f>
        <v>0</v>
      </c>
      <c r="I82" s="148" t="s">
        <v>4</v>
      </c>
      <c r="J82" s="173">
        <f>IF(B83&gt;0,MAX((B83*0.8)/500,2),0)</f>
        <v>0</v>
      </c>
    </row>
    <row r="83" spans="1:10" ht="26.25" customHeight="1" x14ac:dyDescent="0.25">
      <c r="A83" s="179"/>
      <c r="B83" s="62"/>
      <c r="C83" s="46" t="s">
        <v>8</v>
      </c>
      <c r="D83" s="175"/>
      <c r="E83" s="158"/>
      <c r="F83" s="159"/>
      <c r="G83" s="155"/>
      <c r="H83" s="146"/>
      <c r="I83" s="174"/>
      <c r="J83" s="188"/>
    </row>
    <row r="84" spans="1:10" ht="15" customHeight="1" x14ac:dyDescent="0.25">
      <c r="A84" s="164" t="s">
        <v>144</v>
      </c>
      <c r="B84" s="165"/>
      <c r="C84" s="165"/>
      <c r="D84" s="165"/>
      <c r="E84" s="165"/>
      <c r="F84" s="165"/>
      <c r="G84" s="165"/>
      <c r="H84" s="165"/>
      <c r="I84" s="165"/>
      <c r="J84" s="166"/>
    </row>
    <row r="85" spans="1:10" ht="17.25" x14ac:dyDescent="0.25">
      <c r="A85" s="55" t="s">
        <v>66</v>
      </c>
      <c r="B85" s="66"/>
      <c r="C85" s="6" t="s">
        <v>8</v>
      </c>
      <c r="D85" s="57" t="s">
        <v>112</v>
      </c>
      <c r="E85" s="48">
        <f>(B85*0.8)/40</f>
        <v>0</v>
      </c>
      <c r="F85" s="48"/>
      <c r="G85" s="58"/>
      <c r="H85" s="59"/>
      <c r="I85" s="60" t="s">
        <v>3</v>
      </c>
      <c r="J85" s="61">
        <f>IF(B85&gt;0,MAX((B85*0.8)/125,2),0)</f>
        <v>0</v>
      </c>
    </row>
    <row r="86" spans="1:10" ht="15" customHeight="1" x14ac:dyDescent="0.25">
      <c r="A86" s="164" t="s">
        <v>145</v>
      </c>
      <c r="B86" s="165"/>
      <c r="C86" s="165"/>
      <c r="D86" s="165"/>
      <c r="E86" s="165"/>
      <c r="F86" s="165"/>
      <c r="G86" s="165"/>
      <c r="H86" s="165"/>
      <c r="I86" s="165"/>
      <c r="J86" s="166"/>
    </row>
    <row r="87" spans="1:10" ht="17.25" x14ac:dyDescent="0.25">
      <c r="A87" s="26" t="s">
        <v>171</v>
      </c>
      <c r="B87" s="63"/>
      <c r="C87" s="28" t="s">
        <v>8</v>
      </c>
      <c r="D87" s="29">
        <v>0</v>
      </c>
      <c r="E87" s="30">
        <v>0</v>
      </c>
      <c r="F87" s="30"/>
      <c r="G87" s="31"/>
      <c r="H87" s="32"/>
      <c r="I87" s="33"/>
      <c r="J87" s="34"/>
    </row>
    <row r="88" spans="1:10" ht="17.25" x14ac:dyDescent="0.25">
      <c r="A88" s="35" t="s">
        <v>67</v>
      </c>
      <c r="B88" s="36"/>
      <c r="C88" s="37" t="s">
        <v>8</v>
      </c>
      <c r="D88" s="38" t="s">
        <v>112</v>
      </c>
      <c r="E88" s="39">
        <f>(B88*0.8)/40</f>
        <v>0</v>
      </c>
      <c r="F88" s="39"/>
      <c r="G88" s="40"/>
      <c r="H88" s="41"/>
      <c r="I88" s="42" t="s">
        <v>3</v>
      </c>
      <c r="J88" s="43">
        <f>IF(B88&gt;0,MAX((B88*0.8)/125,2),0)</f>
        <v>0</v>
      </c>
    </row>
    <row r="89" spans="1:10" ht="23.25" customHeight="1" x14ac:dyDescent="0.25">
      <c r="A89" s="179" t="s">
        <v>68</v>
      </c>
      <c r="B89" s="36"/>
      <c r="C89" s="37" t="s">
        <v>95</v>
      </c>
      <c r="D89" s="175" t="s">
        <v>69</v>
      </c>
      <c r="E89" s="158">
        <f>B89/4</f>
        <v>0</v>
      </c>
      <c r="F89" s="158"/>
      <c r="G89" s="155">
        <v>6</v>
      </c>
      <c r="H89" s="146">
        <f>IF(B89&gt;0,6,0)</f>
        <v>0</v>
      </c>
      <c r="I89" s="174" t="s">
        <v>3</v>
      </c>
      <c r="J89" s="188">
        <f>IF(B90&gt;0,MAX((B90*0.8)/125,2),0)</f>
        <v>0</v>
      </c>
    </row>
    <row r="90" spans="1:10" ht="21" customHeight="1" x14ac:dyDescent="0.25">
      <c r="A90" s="170"/>
      <c r="B90" s="36"/>
      <c r="C90" s="46" t="s">
        <v>8</v>
      </c>
      <c r="D90" s="192"/>
      <c r="E90" s="169"/>
      <c r="F90" s="169"/>
      <c r="G90" s="156"/>
      <c r="H90" s="171"/>
      <c r="I90" s="193"/>
      <c r="J90" s="172"/>
    </row>
    <row r="91" spans="1:10" ht="33.75" customHeight="1" x14ac:dyDescent="0.25">
      <c r="A91" s="53" t="s">
        <v>160</v>
      </c>
      <c r="B91" s="62"/>
      <c r="C91" s="46" t="s">
        <v>8</v>
      </c>
      <c r="D91" s="47">
        <v>0</v>
      </c>
      <c r="E91" s="44">
        <v>0</v>
      </c>
      <c r="F91" s="69"/>
      <c r="G91" s="70"/>
      <c r="H91" s="50"/>
      <c r="I91" s="51" t="s">
        <v>189</v>
      </c>
      <c r="J91" s="52">
        <f>IF(B91&gt;0,MAX((B91*0.8)/250,2),0)</f>
        <v>0</v>
      </c>
    </row>
    <row r="92" spans="1:10" ht="15" customHeight="1" x14ac:dyDescent="0.25">
      <c r="A92" s="164" t="s">
        <v>146</v>
      </c>
      <c r="B92" s="165"/>
      <c r="C92" s="165"/>
      <c r="D92" s="165"/>
      <c r="E92" s="165"/>
      <c r="F92" s="165"/>
      <c r="G92" s="165"/>
      <c r="H92" s="165"/>
      <c r="I92" s="165"/>
      <c r="J92" s="166"/>
    </row>
    <row r="93" spans="1:10" ht="36" customHeight="1" x14ac:dyDescent="0.25">
      <c r="A93" s="170" t="s">
        <v>70</v>
      </c>
      <c r="B93" s="63"/>
      <c r="C93" s="28" t="s">
        <v>95</v>
      </c>
      <c r="D93" s="192" t="s">
        <v>114</v>
      </c>
      <c r="E93" s="169">
        <f>MAX(B93/10,(B94*0.8)/10)</f>
        <v>0</v>
      </c>
      <c r="F93" s="159"/>
      <c r="G93" s="156">
        <v>6</v>
      </c>
      <c r="H93" s="171">
        <f>IF(B94&gt;0,6,0)</f>
        <v>0</v>
      </c>
      <c r="I93" s="193"/>
      <c r="J93" s="172"/>
    </row>
    <row r="94" spans="1:10" ht="31.5" customHeight="1" x14ac:dyDescent="0.25">
      <c r="A94" s="153"/>
      <c r="B94" s="36"/>
      <c r="C94" s="37" t="s">
        <v>8</v>
      </c>
      <c r="D94" s="167"/>
      <c r="E94" s="168"/>
      <c r="F94" s="169"/>
      <c r="G94" s="160"/>
      <c r="H94" s="178"/>
      <c r="I94" s="148"/>
      <c r="J94" s="173"/>
    </row>
    <row r="95" spans="1:10" ht="39" customHeight="1" x14ac:dyDescent="0.25">
      <c r="A95" s="153" t="s">
        <v>159</v>
      </c>
      <c r="B95" s="36"/>
      <c r="C95" s="37" t="s">
        <v>95</v>
      </c>
      <c r="D95" s="167" t="s">
        <v>114</v>
      </c>
      <c r="E95" s="168">
        <f>MAX(B95/10,(B96*0.8)/10)</f>
        <v>0</v>
      </c>
      <c r="F95" s="158"/>
      <c r="G95" s="160">
        <v>6</v>
      </c>
      <c r="H95" s="178">
        <f>IF(B96&gt;0,6,0)</f>
        <v>0</v>
      </c>
      <c r="I95" s="148" t="s">
        <v>4</v>
      </c>
      <c r="J95" s="173">
        <f>IF(B96&gt;0,MAX((B96*0.8)/500,2),0)</f>
        <v>0</v>
      </c>
    </row>
    <row r="96" spans="1:10" ht="39" customHeight="1" x14ac:dyDescent="0.25">
      <c r="A96" s="153"/>
      <c r="B96" s="36"/>
      <c r="C96" s="37" t="s">
        <v>8</v>
      </c>
      <c r="D96" s="167"/>
      <c r="E96" s="168"/>
      <c r="F96" s="169"/>
      <c r="G96" s="160"/>
      <c r="H96" s="178"/>
      <c r="I96" s="148"/>
      <c r="J96" s="173"/>
    </row>
    <row r="97" spans="1:10" ht="17.25" x14ac:dyDescent="0.25">
      <c r="A97" s="35" t="s">
        <v>71</v>
      </c>
      <c r="B97" s="36"/>
      <c r="C97" s="37" t="s">
        <v>8</v>
      </c>
      <c r="D97" s="38" t="s">
        <v>115</v>
      </c>
      <c r="E97" s="39">
        <f>(B97*0.8)/90</f>
        <v>0</v>
      </c>
      <c r="F97" s="39"/>
      <c r="G97" s="40"/>
      <c r="H97" s="41"/>
      <c r="I97" s="42"/>
      <c r="J97" s="43"/>
    </row>
    <row r="98" spans="1:10" x14ac:dyDescent="0.25">
      <c r="A98" s="35" t="s">
        <v>129</v>
      </c>
      <c r="B98" s="36"/>
      <c r="C98" s="37" t="s">
        <v>103</v>
      </c>
      <c r="D98" s="38" t="s">
        <v>190</v>
      </c>
      <c r="E98" s="39">
        <f>B98</f>
        <v>0</v>
      </c>
      <c r="F98" s="39"/>
      <c r="G98" s="40"/>
      <c r="H98" s="41"/>
      <c r="I98" s="42"/>
      <c r="J98" s="43"/>
    </row>
    <row r="99" spans="1:10" ht="30" x14ac:dyDescent="0.25">
      <c r="A99" s="35" t="s">
        <v>72</v>
      </c>
      <c r="B99" s="36"/>
      <c r="C99" s="37" t="s">
        <v>8</v>
      </c>
      <c r="D99" s="38" t="s">
        <v>110</v>
      </c>
      <c r="E99" s="39">
        <f>(B99*0.8)/90</f>
        <v>0</v>
      </c>
      <c r="F99" s="39"/>
      <c r="G99" s="40"/>
      <c r="H99" s="41"/>
      <c r="I99" s="42"/>
      <c r="J99" s="43"/>
    </row>
    <row r="100" spans="1:10" ht="17.25" x14ac:dyDescent="0.25">
      <c r="A100" s="35" t="s">
        <v>73</v>
      </c>
      <c r="B100" s="36"/>
      <c r="C100" s="37" t="s">
        <v>8</v>
      </c>
      <c r="D100" s="38" t="s">
        <v>110</v>
      </c>
      <c r="E100" s="39">
        <f>(B100*0.8)/90</f>
        <v>0</v>
      </c>
      <c r="F100" s="39"/>
      <c r="G100" s="40"/>
      <c r="H100" s="41"/>
      <c r="I100" s="42"/>
      <c r="J100" s="43"/>
    </row>
    <row r="101" spans="1:10" s="113" customFormat="1" ht="15" customHeight="1" x14ac:dyDescent="0.25">
      <c r="A101" s="161" t="s">
        <v>154</v>
      </c>
      <c r="B101" s="162"/>
      <c r="C101" s="162"/>
      <c r="D101" s="162"/>
      <c r="E101" s="162"/>
      <c r="F101" s="162"/>
      <c r="G101" s="162"/>
      <c r="H101" s="162"/>
      <c r="I101" s="162"/>
      <c r="J101" s="163"/>
    </row>
    <row r="102" spans="1:10" s="113" customFormat="1" ht="15" customHeight="1" x14ac:dyDescent="0.25">
      <c r="A102" s="161" t="s">
        <v>161</v>
      </c>
      <c r="B102" s="162"/>
      <c r="C102" s="162"/>
      <c r="D102" s="162"/>
      <c r="E102" s="162"/>
      <c r="F102" s="162"/>
      <c r="G102" s="162"/>
      <c r="H102" s="162"/>
      <c r="I102" s="162"/>
      <c r="J102" s="163"/>
    </row>
    <row r="103" spans="1:10" ht="32.25" x14ac:dyDescent="0.25">
      <c r="A103" s="35" t="s">
        <v>158</v>
      </c>
      <c r="B103" s="36"/>
      <c r="C103" s="37" t="s">
        <v>8</v>
      </c>
      <c r="D103" s="38" t="s">
        <v>111</v>
      </c>
      <c r="E103" s="39">
        <f>(B103*0.8)/40</f>
        <v>0</v>
      </c>
      <c r="F103" s="39"/>
      <c r="G103" s="40"/>
      <c r="H103" s="41"/>
      <c r="I103" s="42" t="s">
        <v>3</v>
      </c>
      <c r="J103" s="43">
        <f>IF(B103&gt;0,MAX((B103*0.8)/125,2),0)</f>
        <v>0</v>
      </c>
    </row>
    <row r="104" spans="1:10" ht="32.25" x14ac:dyDescent="0.25">
      <c r="A104" s="35" t="s">
        <v>155</v>
      </c>
      <c r="B104" s="36"/>
      <c r="C104" s="37" t="s">
        <v>8</v>
      </c>
      <c r="D104" s="38" t="s">
        <v>116</v>
      </c>
      <c r="E104" s="39">
        <f>(B104*0.8)/20</f>
        <v>0</v>
      </c>
      <c r="F104" s="39"/>
      <c r="G104" s="40"/>
      <c r="H104" s="41"/>
      <c r="I104" s="42" t="s">
        <v>3</v>
      </c>
      <c r="J104" s="43">
        <f>IF(B104&gt;0,MAX((B104*0.8)/125,2),0)</f>
        <v>0</v>
      </c>
    </row>
    <row r="105" spans="1:10" ht="30" x14ac:dyDescent="0.25">
      <c r="A105" s="35" t="s">
        <v>230</v>
      </c>
      <c r="B105" s="36"/>
      <c r="C105" s="37" t="s">
        <v>8</v>
      </c>
      <c r="D105" s="38">
        <v>0</v>
      </c>
      <c r="E105" s="39">
        <v>0</v>
      </c>
      <c r="F105" s="39"/>
      <c r="G105" s="40">
        <v>6</v>
      </c>
      <c r="H105" s="41">
        <f>IF(B105&gt;0,6,0)</f>
        <v>0</v>
      </c>
      <c r="I105" s="42" t="s">
        <v>186</v>
      </c>
      <c r="J105" s="43">
        <f>IF(B105&gt;0,MAX((B105*0.8)/125,2),0)</f>
        <v>0</v>
      </c>
    </row>
    <row r="106" spans="1:10" ht="32.25" customHeight="1" x14ac:dyDescent="0.25">
      <c r="A106" s="35" t="s">
        <v>156</v>
      </c>
      <c r="B106" s="36"/>
      <c r="C106" s="37" t="s">
        <v>8</v>
      </c>
      <c r="D106" s="38" t="s">
        <v>111</v>
      </c>
      <c r="E106" s="39">
        <f>(B106*0.8)/40</f>
        <v>0</v>
      </c>
      <c r="F106" s="39"/>
      <c r="G106" s="40"/>
      <c r="H106" s="41"/>
      <c r="I106" s="42" t="s">
        <v>3</v>
      </c>
      <c r="J106" s="43">
        <f>IF(B106&gt;0,MAX((B106*0.8)/125,2),0)</f>
        <v>0</v>
      </c>
    </row>
    <row r="107" spans="1:10" ht="32.25" x14ac:dyDescent="0.25">
      <c r="A107" s="53" t="s">
        <v>157</v>
      </c>
      <c r="B107" s="62"/>
      <c r="C107" s="46" t="s">
        <v>8</v>
      </c>
      <c r="D107" s="47" t="s">
        <v>116</v>
      </c>
      <c r="E107" s="44">
        <f>(B107*0.8)/20</f>
        <v>0</v>
      </c>
      <c r="F107" s="44"/>
      <c r="G107" s="49"/>
      <c r="H107" s="50"/>
      <c r="I107" s="51" t="s">
        <v>3</v>
      </c>
      <c r="J107" s="52">
        <f>IF(B107&gt;0,MAX((B107*0.8)/125,2),0)</f>
        <v>0</v>
      </c>
    </row>
    <row r="108" spans="1:10" ht="15.75" x14ac:dyDescent="0.25">
      <c r="A108" s="164" t="s">
        <v>147</v>
      </c>
      <c r="B108" s="165"/>
      <c r="C108" s="165"/>
      <c r="D108" s="165"/>
      <c r="E108" s="165"/>
      <c r="F108" s="165"/>
      <c r="G108" s="165"/>
      <c r="H108" s="165"/>
      <c r="I108" s="165"/>
      <c r="J108" s="166"/>
    </row>
    <row r="109" spans="1:10" x14ac:dyDescent="0.25">
      <c r="A109" s="170" t="s">
        <v>74</v>
      </c>
      <c r="B109" s="63"/>
      <c r="C109" s="28" t="s">
        <v>100</v>
      </c>
      <c r="D109" s="192" t="s">
        <v>75</v>
      </c>
      <c r="E109" s="169">
        <f>B109*4</f>
        <v>0</v>
      </c>
      <c r="F109" s="159"/>
      <c r="G109" s="157"/>
      <c r="H109" s="147"/>
      <c r="I109" s="193" t="s">
        <v>4</v>
      </c>
      <c r="J109" s="172">
        <f>IF(B110&gt;0,MAX((B110*0.8)/500,2),0)</f>
        <v>0</v>
      </c>
    </row>
    <row r="110" spans="1:10" ht="17.25" x14ac:dyDescent="0.25">
      <c r="A110" s="153"/>
      <c r="B110" s="36"/>
      <c r="C110" s="37" t="s">
        <v>8</v>
      </c>
      <c r="D110" s="167"/>
      <c r="E110" s="168"/>
      <c r="F110" s="169"/>
      <c r="G110" s="156"/>
      <c r="H110" s="171"/>
      <c r="I110" s="148"/>
      <c r="J110" s="173"/>
    </row>
    <row r="111" spans="1:10" x14ac:dyDescent="0.25">
      <c r="A111" s="153" t="s">
        <v>76</v>
      </c>
      <c r="B111" s="36"/>
      <c r="C111" s="37" t="s">
        <v>100</v>
      </c>
      <c r="D111" s="167" t="s">
        <v>77</v>
      </c>
      <c r="E111" s="168">
        <f>B111</f>
        <v>0</v>
      </c>
      <c r="F111" s="158"/>
      <c r="G111" s="155"/>
      <c r="H111" s="146"/>
      <c r="I111" s="148" t="s">
        <v>4</v>
      </c>
      <c r="J111" s="173">
        <f>IF(B112&gt;0,MAX((B112*0.8)/500,2),0)</f>
        <v>0</v>
      </c>
    </row>
    <row r="112" spans="1:10" ht="17.25" x14ac:dyDescent="0.25">
      <c r="A112" s="153"/>
      <c r="B112" s="36"/>
      <c r="C112" s="37" t="s">
        <v>8</v>
      </c>
      <c r="D112" s="167"/>
      <c r="E112" s="168"/>
      <c r="F112" s="169"/>
      <c r="G112" s="156"/>
      <c r="H112" s="171"/>
      <c r="I112" s="148"/>
      <c r="J112" s="173"/>
    </row>
    <row r="113" spans="1:10" ht="14.25" customHeight="1" x14ac:dyDescent="0.25">
      <c r="A113" s="153" t="s">
        <v>78</v>
      </c>
      <c r="B113" s="36"/>
      <c r="C113" s="37" t="s">
        <v>100</v>
      </c>
      <c r="D113" s="167" t="s">
        <v>75</v>
      </c>
      <c r="E113" s="168">
        <f>B113*4</f>
        <v>0</v>
      </c>
      <c r="F113" s="158"/>
      <c r="G113" s="155"/>
      <c r="H113" s="146"/>
      <c r="I113" s="148" t="s">
        <v>4</v>
      </c>
      <c r="J113" s="173">
        <f>IF(B114&gt;0,MAX((B114*0.8)/500,2),0)</f>
        <v>0</v>
      </c>
    </row>
    <row r="114" spans="1:10" ht="17.25" x14ac:dyDescent="0.25">
      <c r="A114" s="179"/>
      <c r="B114" s="62"/>
      <c r="C114" s="46" t="s">
        <v>8</v>
      </c>
      <c r="D114" s="175"/>
      <c r="E114" s="158"/>
      <c r="F114" s="159"/>
      <c r="G114" s="157"/>
      <c r="H114" s="147"/>
      <c r="I114" s="174"/>
      <c r="J114" s="188"/>
    </row>
    <row r="115" spans="1:10" ht="15.75" x14ac:dyDescent="0.25">
      <c r="A115" s="164" t="s">
        <v>148</v>
      </c>
      <c r="B115" s="165"/>
      <c r="C115" s="165"/>
      <c r="D115" s="165"/>
      <c r="E115" s="165"/>
      <c r="F115" s="165"/>
      <c r="G115" s="165"/>
      <c r="H115" s="165"/>
      <c r="I115" s="165"/>
      <c r="J115" s="166"/>
    </row>
    <row r="116" spans="1:10" ht="15" customHeight="1" x14ac:dyDescent="0.25">
      <c r="A116" s="26" t="s">
        <v>79</v>
      </c>
      <c r="B116" s="63"/>
      <c r="C116" s="28" t="s">
        <v>8</v>
      </c>
      <c r="D116" s="29">
        <v>0</v>
      </c>
      <c r="E116" s="30">
        <v>0</v>
      </c>
      <c r="F116" s="30"/>
      <c r="G116" s="31"/>
      <c r="H116" s="32"/>
      <c r="I116" s="33"/>
      <c r="J116" s="34"/>
    </row>
    <row r="117" spans="1:10" ht="30" x14ac:dyDescent="0.25">
      <c r="A117" s="53" t="s">
        <v>80</v>
      </c>
      <c r="B117" s="62"/>
      <c r="C117" s="46" t="s">
        <v>8</v>
      </c>
      <c r="D117" s="47">
        <v>1</v>
      </c>
      <c r="E117" s="44">
        <f>IF(B117&gt;0,1,0)</f>
        <v>0</v>
      </c>
      <c r="F117" s="44"/>
      <c r="G117" s="49"/>
      <c r="H117" s="50"/>
      <c r="I117" s="51"/>
      <c r="J117" s="52"/>
    </row>
    <row r="118" spans="1:10" ht="15.75" x14ac:dyDescent="0.25">
      <c r="A118" s="164" t="s">
        <v>149</v>
      </c>
      <c r="B118" s="165"/>
      <c r="C118" s="165"/>
      <c r="D118" s="165"/>
      <c r="E118" s="165"/>
      <c r="F118" s="165"/>
      <c r="G118" s="165"/>
      <c r="H118" s="165"/>
      <c r="I118" s="165"/>
      <c r="J118" s="166"/>
    </row>
    <row r="119" spans="1:10" x14ac:dyDescent="0.25">
      <c r="A119" s="26" t="s">
        <v>81</v>
      </c>
      <c r="B119" s="63"/>
      <c r="C119" s="28" t="s">
        <v>104</v>
      </c>
      <c r="D119" s="29" t="s">
        <v>82</v>
      </c>
      <c r="E119" s="30">
        <f>B119*3</f>
        <v>0</v>
      </c>
      <c r="F119" s="30"/>
      <c r="G119" s="31"/>
      <c r="H119" s="32"/>
      <c r="I119" s="33"/>
      <c r="J119" s="34"/>
    </row>
    <row r="120" spans="1:10" ht="17.25" x14ac:dyDescent="0.25">
      <c r="A120" s="35" t="s">
        <v>83</v>
      </c>
      <c r="B120" s="36"/>
      <c r="C120" s="37" t="s">
        <v>8</v>
      </c>
      <c r="D120" s="38" t="s">
        <v>210</v>
      </c>
      <c r="E120" s="39">
        <f>IF(B120&gt;0,(B120*0.8)/20+3,0)</f>
        <v>0</v>
      </c>
      <c r="F120" s="39"/>
      <c r="G120" s="40"/>
      <c r="H120" s="41"/>
      <c r="I120" s="42"/>
      <c r="J120" s="43"/>
    </row>
    <row r="121" spans="1:10" ht="15" customHeight="1" x14ac:dyDescent="0.25">
      <c r="A121" s="35" t="s">
        <v>84</v>
      </c>
      <c r="B121" s="36"/>
      <c r="C121" s="37" t="s">
        <v>8</v>
      </c>
      <c r="D121" s="38" t="s">
        <v>112</v>
      </c>
      <c r="E121" s="39">
        <f>(B121*0.8)/40</f>
        <v>0</v>
      </c>
      <c r="F121" s="39"/>
      <c r="G121" s="40"/>
      <c r="H121" s="41"/>
      <c r="I121" s="42"/>
      <c r="J121" s="43"/>
    </row>
    <row r="122" spans="1:10" ht="17.25" x14ac:dyDescent="0.25">
      <c r="A122" s="53" t="s">
        <v>85</v>
      </c>
      <c r="B122" s="62"/>
      <c r="C122" s="46" t="s">
        <v>8</v>
      </c>
      <c r="D122" s="47" t="s">
        <v>112</v>
      </c>
      <c r="E122" s="44">
        <f>(B122*0.8)/40</f>
        <v>0</v>
      </c>
      <c r="F122" s="44"/>
      <c r="G122" s="49"/>
      <c r="H122" s="50"/>
      <c r="I122" s="51"/>
      <c r="J122" s="52"/>
    </row>
    <row r="123" spans="1:10" ht="15.75" x14ac:dyDescent="0.25">
      <c r="A123" s="164" t="s">
        <v>150</v>
      </c>
      <c r="B123" s="165"/>
      <c r="C123" s="165"/>
      <c r="D123" s="165"/>
      <c r="E123" s="165"/>
      <c r="F123" s="165"/>
      <c r="G123" s="165"/>
      <c r="H123" s="165"/>
      <c r="I123" s="165"/>
      <c r="J123" s="166"/>
    </row>
    <row r="124" spans="1:10" ht="18" thickBot="1" x14ac:dyDescent="0.3">
      <c r="A124" s="71" t="s">
        <v>86</v>
      </c>
      <c r="B124" s="72"/>
      <c r="C124" s="73" t="s">
        <v>8</v>
      </c>
      <c r="D124" s="74" t="s">
        <v>117</v>
      </c>
      <c r="E124" s="75">
        <f>(B124*0.8)/180</f>
        <v>0</v>
      </c>
      <c r="F124" s="75"/>
      <c r="G124" s="76"/>
      <c r="H124" s="77"/>
      <c r="I124" s="78"/>
      <c r="J124" s="79"/>
    </row>
    <row r="125" spans="1:10" ht="15" customHeight="1" thickTop="1" thickBot="1" x14ac:dyDescent="0.3">
      <c r="B125" s="80"/>
      <c r="C125" s="80"/>
      <c r="D125" s="81" t="s">
        <v>105</v>
      </c>
      <c r="E125" s="126">
        <f>ROUND(SUM(E14:E124),0)</f>
        <v>0</v>
      </c>
      <c r="F125" s="126">
        <f>ROUND(SUM(F14:F124),0)</f>
        <v>0</v>
      </c>
      <c r="G125" s="82"/>
      <c r="H125" s="126">
        <f>ROUNDUP(SUM(H14:H124),0)</f>
        <v>0</v>
      </c>
      <c r="I125" s="83"/>
      <c r="J125" s="126">
        <f>ROUNDUP(SUM(J14:J124),0)</f>
        <v>0</v>
      </c>
    </row>
    <row r="126" spans="1:10" ht="28.5" customHeight="1" x14ac:dyDescent="0.25">
      <c r="D126" s="6"/>
      <c r="E126" s="84" t="s">
        <v>162</v>
      </c>
      <c r="F126" s="23" t="s">
        <v>101</v>
      </c>
      <c r="G126" s="24"/>
      <c r="H126" s="85" t="s">
        <v>127</v>
      </c>
      <c r="I126" s="24"/>
      <c r="J126" s="86" t="s">
        <v>128</v>
      </c>
    </row>
    <row r="127" spans="1:10" ht="15" customHeight="1" x14ac:dyDescent="0.25">
      <c r="A127" s="149" t="s">
        <v>172</v>
      </c>
      <c r="B127" s="149"/>
      <c r="C127" s="149"/>
      <c r="D127" s="149"/>
      <c r="E127" s="149"/>
      <c r="F127" s="149"/>
      <c r="G127" s="149"/>
      <c r="H127" s="87"/>
      <c r="I127" s="24"/>
      <c r="J127" s="22"/>
    </row>
    <row r="128" spans="1:10" ht="15" customHeight="1" x14ac:dyDescent="0.25">
      <c r="A128" s="1"/>
      <c r="B128" s="1"/>
      <c r="C128" s="1"/>
      <c r="E128" s="1"/>
      <c r="F128" s="1"/>
      <c r="G128" s="1"/>
      <c r="H128" s="87"/>
      <c r="I128" s="24"/>
      <c r="J128" s="22"/>
    </row>
    <row r="129" spans="1:10" ht="19.5" customHeight="1" x14ac:dyDescent="0.25">
      <c r="A129" s="194" t="s">
        <v>216</v>
      </c>
      <c r="B129" s="195"/>
      <c r="C129" s="195"/>
      <c r="D129" s="195"/>
      <c r="E129" s="23"/>
      <c r="F129" s="23"/>
      <c r="G129" s="24"/>
      <c r="H129" s="87"/>
      <c r="I129" s="24"/>
      <c r="J129" s="22"/>
    </row>
    <row r="130" spans="1:10" x14ac:dyDescent="0.25">
      <c r="A130" s="3" t="s">
        <v>153</v>
      </c>
    </row>
    <row r="131" spans="1:10" x14ac:dyDescent="0.25">
      <c r="A131" s="3"/>
    </row>
    <row r="132" spans="1:10" x14ac:dyDescent="0.25">
      <c r="A132" s="22" t="s">
        <v>17</v>
      </c>
      <c r="C132" s="199" t="s">
        <v>14</v>
      </c>
      <c r="D132" s="199"/>
    </row>
    <row r="133" spans="1:10" ht="15" customHeight="1" x14ac:dyDescent="0.25">
      <c r="A133" s="88" t="s">
        <v>118</v>
      </c>
      <c r="B133" s="89"/>
      <c r="C133" s="138">
        <f>ROUND(IF(OR(B133=0,H125=0), 0, IF(B133&gt;=H125,1,0)),0)</f>
        <v>0</v>
      </c>
      <c r="D133" s="197">
        <f>SUM(C133:C134)</f>
        <v>0</v>
      </c>
      <c r="E133" s="200" t="s">
        <v>151</v>
      </c>
      <c r="F133" s="200"/>
    </row>
    <row r="134" spans="1:10" x14ac:dyDescent="0.25">
      <c r="A134" s="88" t="s">
        <v>119</v>
      </c>
      <c r="B134" s="89"/>
      <c r="C134" s="139">
        <f>ROUND(IF(OR(B134=0,J125=0),0, IF(B134 &gt;= J125, IF(J125&gt;7, J125/4, 1), 0)),0)</f>
        <v>0</v>
      </c>
      <c r="D134" s="198"/>
      <c r="E134" s="200"/>
      <c r="F134" s="200"/>
    </row>
    <row r="135" spans="1:10" x14ac:dyDescent="0.25">
      <c r="A135" s="3"/>
      <c r="B135" s="3"/>
      <c r="C135" s="3"/>
      <c r="D135" s="3"/>
      <c r="E135" s="3"/>
      <c r="F135" s="3"/>
    </row>
    <row r="136" spans="1:10" ht="25.5" customHeight="1" x14ac:dyDescent="0.25">
      <c r="A136" s="196" t="s">
        <v>219</v>
      </c>
      <c r="B136" s="196"/>
      <c r="C136" s="195"/>
      <c r="D136" s="195"/>
    </row>
    <row r="137" spans="1:10" ht="15" customHeight="1" x14ac:dyDescent="0.25">
      <c r="A137" s="3" t="s">
        <v>211</v>
      </c>
    </row>
    <row r="138" spans="1:10" ht="15" customHeight="1" x14ac:dyDescent="0.25">
      <c r="A138" s="3"/>
    </row>
    <row r="139" spans="1:10" ht="18" customHeight="1" x14ac:dyDescent="0.25">
      <c r="A139" s="149" t="s">
        <v>212</v>
      </c>
      <c r="B139" s="150"/>
      <c r="C139" s="91"/>
      <c r="D139" s="3" t="s">
        <v>95</v>
      </c>
      <c r="E139" s="3"/>
      <c r="F139" s="3"/>
    </row>
    <row r="140" spans="1:10" ht="15" customHeight="1" x14ac:dyDescent="0.25">
      <c r="A140" s="149" t="s">
        <v>213</v>
      </c>
      <c r="B140" s="150"/>
      <c r="C140" s="91"/>
      <c r="D140" s="3" t="s">
        <v>8</v>
      </c>
      <c r="E140" s="3"/>
      <c r="F140" s="3"/>
    </row>
    <row r="141" spans="1:10" ht="15" customHeight="1" x14ac:dyDescent="0.25">
      <c r="A141" s="149"/>
      <c r="B141" s="150"/>
      <c r="C141" s="115"/>
      <c r="D141" s="3"/>
      <c r="E141" s="3"/>
      <c r="F141" s="3"/>
    </row>
    <row r="142" spans="1:10" ht="18" customHeight="1" x14ac:dyDescent="0.25">
      <c r="A142" s="149" t="s">
        <v>217</v>
      </c>
      <c r="B142" s="150"/>
      <c r="C142" s="91"/>
      <c r="D142" s="3" t="s">
        <v>179</v>
      </c>
      <c r="E142" s="3"/>
      <c r="F142" s="3"/>
    </row>
    <row r="143" spans="1:10" ht="18" customHeight="1" x14ac:dyDescent="0.25">
      <c r="A143" s="149" t="s">
        <v>218</v>
      </c>
      <c r="B143" s="150"/>
      <c r="C143" s="91"/>
      <c r="D143" s="3" t="s">
        <v>179</v>
      </c>
    </row>
    <row r="145" spans="1:10" ht="22.5" customHeight="1" thickBot="1" x14ac:dyDescent="0.3">
      <c r="A145" s="92" t="s">
        <v>214</v>
      </c>
      <c r="B145" s="92"/>
      <c r="C145" s="92"/>
      <c r="D145" s="93"/>
      <c r="E145" s="3"/>
      <c r="F145" s="3"/>
    </row>
    <row r="146" spans="1:10" ht="22.5" customHeight="1" thickBot="1" x14ac:dyDescent="0.3">
      <c r="A146" s="94" t="s">
        <v>6</v>
      </c>
      <c r="B146" s="95" t="s">
        <v>122</v>
      </c>
      <c r="C146" s="127">
        <f>ROUNDUP(IF(C140&gt;0,MAX((C140*0.8)/125,4),0),0)</f>
        <v>0</v>
      </c>
      <c r="D146" s="3"/>
      <c r="E146" s="3"/>
      <c r="F146" s="3"/>
    </row>
    <row r="147" spans="1:10" ht="15" customHeight="1" x14ac:dyDescent="0.25">
      <c r="A147" s="96"/>
      <c r="B147" s="7"/>
      <c r="C147" s="97"/>
      <c r="D147" s="7"/>
      <c r="E147" s="3"/>
      <c r="F147" s="3"/>
    </row>
    <row r="148" spans="1:10" ht="21.75" customHeight="1" thickBot="1" x14ac:dyDescent="0.3">
      <c r="A148" s="92" t="s">
        <v>215</v>
      </c>
      <c r="B148" s="92"/>
      <c r="C148" s="92"/>
      <c r="D148" s="93"/>
      <c r="E148" s="3"/>
      <c r="F148" s="3"/>
    </row>
    <row r="149" spans="1:10" ht="25.5" customHeight="1" thickBot="1" x14ac:dyDescent="0.3">
      <c r="A149" s="94" t="s">
        <v>3</v>
      </c>
      <c r="B149" s="95" t="s">
        <v>122</v>
      </c>
      <c r="C149" s="127">
        <f>ROUNDUP(IF(C140&gt;0,MAX((C140*0.8)/125,2),0),0)</f>
        <v>0</v>
      </c>
      <c r="D149" s="3"/>
      <c r="E149" s="3"/>
      <c r="F149" s="3"/>
    </row>
    <row r="151" spans="1:10" x14ac:dyDescent="0.25">
      <c r="A151" s="154" t="s">
        <v>120</v>
      </c>
      <c r="B151" s="154"/>
      <c r="C151" s="151" t="str">
        <f>IF(C139=0," ",IF(C142&gt;=C146,IF(C143&gt;=C149,IF(C140&lt;500,"1 per 40 square metres minus 1","1 per 20 square metres minus 1"),"1 per 6 seats"),"1 per 6 seats"))</f>
        <v xml:space="preserve"> </v>
      </c>
      <c r="D151" s="151"/>
    </row>
    <row r="152" spans="1:10" x14ac:dyDescent="0.25">
      <c r="A152" s="154" t="s">
        <v>220</v>
      </c>
      <c r="B152" s="154"/>
      <c r="C152" s="136">
        <f>ROUND(IF(C151="1 per 40 square metres minus 1",((C140*0.8)/40)-1,IF(C151="1 per 20 square metres minus 1",((C140*0.8)/20)-1,IF(C151="1 per 6 seats",C139/6))),0)</f>
        <v>0</v>
      </c>
      <c r="D152" s="3" t="s">
        <v>121</v>
      </c>
      <c r="E152" s="3"/>
    </row>
    <row r="153" spans="1:10" x14ac:dyDescent="0.25">
      <c r="A153" s="3" t="str">
        <f>IF(OR(C151="1 per 40 square metres minus 1.",C151="1 per 20 square metres minus 1."),"Note: Minus 1 allows for a vehicle parking space to be used for bicycle parking."," ")</f>
        <v xml:space="preserve"> </v>
      </c>
      <c r="B153" s="3"/>
      <c r="C153" s="3"/>
      <c r="D153" s="3"/>
      <c r="E153" s="3"/>
      <c r="F153" s="3"/>
      <c r="G153" s="3"/>
      <c r="H153" s="20"/>
      <c r="I153" s="3"/>
      <c r="J153" s="20"/>
    </row>
    <row r="154" spans="1:10" x14ac:dyDescent="0.25">
      <c r="A154" s="3"/>
      <c r="B154" s="3"/>
      <c r="C154" s="3"/>
      <c r="D154" s="3"/>
      <c r="E154" s="3"/>
      <c r="F154" s="3"/>
      <c r="G154" s="3"/>
      <c r="H154" s="20"/>
      <c r="I154" s="3"/>
      <c r="J154" s="20"/>
    </row>
    <row r="155" spans="1:10" ht="18.75" x14ac:dyDescent="0.25">
      <c r="A155" s="114" t="s">
        <v>173</v>
      </c>
      <c r="B155" s="3"/>
      <c r="C155" s="3"/>
      <c r="D155" s="3"/>
      <c r="E155" s="3"/>
      <c r="F155" s="3"/>
      <c r="G155" s="3"/>
      <c r="H155" s="20"/>
      <c r="I155" s="3"/>
      <c r="J155" s="20"/>
    </row>
    <row r="156" spans="1:10" x14ac:dyDescent="0.25">
      <c r="A156" s="152" t="s">
        <v>195</v>
      </c>
      <c r="B156" s="152"/>
      <c r="C156" s="152"/>
      <c r="D156" s="152"/>
      <c r="E156" s="152"/>
      <c r="F156" s="152"/>
      <c r="G156" s="152"/>
      <c r="H156" s="152"/>
      <c r="I156" s="152"/>
      <c r="J156" s="20"/>
    </row>
    <row r="157" spans="1:10" ht="36.75" customHeight="1" x14ac:dyDescent="0.25">
      <c r="A157" s="149" t="s">
        <v>226</v>
      </c>
      <c r="B157" s="152"/>
      <c r="C157" s="152"/>
      <c r="D157" s="152"/>
      <c r="E157" s="152"/>
      <c r="F157" s="152"/>
      <c r="G157" s="152"/>
      <c r="H157" s="152"/>
      <c r="I157" s="152"/>
    </row>
    <row r="158" spans="1:10" ht="18" customHeight="1" x14ac:dyDescent="0.25">
      <c r="A158" s="90" t="s">
        <v>224</v>
      </c>
      <c r="B158" s="122"/>
      <c r="C158" s="3"/>
      <c r="D158" s="3"/>
      <c r="E158" s="3"/>
      <c r="F158" s="3"/>
      <c r="G158" s="3"/>
      <c r="H158" s="3"/>
      <c r="I158" s="3"/>
    </row>
    <row r="159" spans="1:10" x14ac:dyDescent="0.25">
      <c r="A159" s="98"/>
      <c r="B159" s="3"/>
      <c r="C159" s="3"/>
      <c r="E159" s="1"/>
      <c r="F159" s="1"/>
      <c r="G159" s="1"/>
      <c r="H159" s="105"/>
      <c r="I159" s="1"/>
      <c r="J159" s="20"/>
    </row>
    <row r="160" spans="1:10" x14ac:dyDescent="0.25">
      <c r="A160" s="1"/>
      <c r="B160" s="1"/>
      <c r="C160" s="1"/>
      <c r="E160" s="1"/>
      <c r="F160" s="1"/>
      <c r="G160" s="1"/>
      <c r="H160" s="105"/>
      <c r="I160" s="1"/>
      <c r="J160" s="20"/>
    </row>
    <row r="161" spans="1:10" ht="18.75" x14ac:dyDescent="0.25">
      <c r="A161" s="114" t="s">
        <v>174</v>
      </c>
      <c r="B161" s="1"/>
      <c r="C161" s="1"/>
      <c r="E161" s="1"/>
      <c r="F161" s="1"/>
      <c r="G161" s="1"/>
      <c r="H161" s="105"/>
      <c r="I161" s="1"/>
      <c r="J161" s="20"/>
    </row>
    <row r="162" spans="1:10" x14ac:dyDescent="0.25">
      <c r="A162" s="120" t="s">
        <v>222</v>
      </c>
      <c r="B162" s="1"/>
      <c r="C162" s="1"/>
      <c r="E162" s="1"/>
      <c r="F162" s="1"/>
      <c r="G162" s="1"/>
      <c r="H162" s="105"/>
      <c r="I162" s="1"/>
      <c r="J162" s="20"/>
    </row>
    <row r="163" spans="1:10" ht="17.25" x14ac:dyDescent="0.25">
      <c r="A163" s="1" t="s">
        <v>196</v>
      </c>
      <c r="B163" s="121"/>
      <c r="C163" s="1" t="s">
        <v>8</v>
      </c>
      <c r="E163" s="1"/>
      <c r="F163" s="1"/>
      <c r="G163" s="1"/>
      <c r="H163" s="105"/>
      <c r="I163" s="1"/>
      <c r="J163" s="20"/>
    </row>
    <row r="164" spans="1:10" x14ac:dyDescent="0.25">
      <c r="A164" s="1"/>
      <c r="B164" s="1"/>
      <c r="C164" s="1"/>
      <c r="E164" s="1"/>
      <c r="F164" s="1"/>
      <c r="G164" s="1"/>
      <c r="H164" s="105"/>
      <c r="I164" s="1"/>
      <c r="J164" s="20"/>
    </row>
    <row r="165" spans="1:10" x14ac:dyDescent="0.25">
      <c r="A165" s="88" t="s">
        <v>176</v>
      </c>
      <c r="B165" s="128">
        <f>IF(B163&gt;474,1,0)</f>
        <v>0</v>
      </c>
      <c r="C165" s="98" t="s">
        <v>177</v>
      </c>
      <c r="E165" s="1"/>
      <c r="F165" s="1"/>
      <c r="G165" s="1"/>
      <c r="H165" s="105"/>
      <c r="I165" s="1"/>
      <c r="J165" s="20"/>
    </row>
    <row r="166" spans="1:10" x14ac:dyDescent="0.25">
      <c r="B166" s="3"/>
      <c r="C166" s="3"/>
      <c r="D166" s="3"/>
      <c r="E166" s="3"/>
      <c r="F166" s="3"/>
      <c r="G166" s="3"/>
      <c r="H166" s="20"/>
      <c r="I166" s="3"/>
      <c r="J166" s="20"/>
    </row>
    <row r="167" spans="1:10" x14ac:dyDescent="0.25">
      <c r="A167" s="88"/>
      <c r="B167" s="3"/>
      <c r="C167" s="3"/>
      <c r="D167" s="3"/>
      <c r="E167" s="3"/>
      <c r="F167" s="3"/>
      <c r="G167" s="3"/>
      <c r="H167" s="20"/>
      <c r="I167" s="3"/>
      <c r="J167" s="20"/>
    </row>
    <row r="168" spans="1:10" x14ac:dyDescent="0.25">
      <c r="A168" s="88"/>
      <c r="B168" s="3"/>
      <c r="C168" s="3"/>
      <c r="D168" s="3"/>
      <c r="E168" s="3"/>
      <c r="F168" s="3"/>
      <c r="G168" s="3"/>
      <c r="H168" s="20"/>
      <c r="I168" s="3"/>
      <c r="J168" s="20"/>
    </row>
    <row r="169" spans="1:10" x14ac:dyDescent="0.25">
      <c r="A169" s="88"/>
      <c r="B169" s="3"/>
      <c r="C169" s="3"/>
      <c r="D169" s="3"/>
      <c r="E169" s="3"/>
      <c r="F169" s="3"/>
      <c r="G169" s="3"/>
      <c r="H169" s="20"/>
      <c r="I169" s="3"/>
      <c r="J169" s="20"/>
    </row>
    <row r="170" spans="1:10" ht="22.5" customHeight="1" x14ac:dyDescent="0.25">
      <c r="A170" s="118" t="s">
        <v>125</v>
      </c>
      <c r="B170" s="119"/>
      <c r="C170" s="119"/>
      <c r="D170" s="3"/>
      <c r="E170" s="3"/>
      <c r="F170" s="3"/>
    </row>
    <row r="171" spans="1:10" ht="15" customHeight="1" x14ac:dyDescent="0.25">
      <c r="A171" s="119"/>
      <c r="B171" s="119"/>
      <c r="C171" s="119"/>
      <c r="D171" s="3"/>
      <c r="E171" s="3"/>
      <c r="F171" s="3"/>
    </row>
    <row r="172" spans="1:10" ht="15.75" x14ac:dyDescent="0.25">
      <c r="A172" s="116" t="s">
        <v>165</v>
      </c>
      <c r="B172" s="140"/>
      <c r="C172" s="141"/>
      <c r="D172" s="141"/>
      <c r="E172" s="141"/>
      <c r="F172" s="141"/>
      <c r="G172" s="141"/>
    </row>
    <row r="173" spans="1:10" ht="15" customHeight="1" x14ac:dyDescent="0.25">
      <c r="A173" s="117" t="s">
        <v>166</v>
      </c>
      <c r="B173" s="142"/>
      <c r="C173" s="141"/>
      <c r="D173" s="141"/>
      <c r="E173" s="141"/>
      <c r="F173" s="141"/>
      <c r="G173" s="141"/>
    </row>
    <row r="174" spans="1:10" ht="15.75" x14ac:dyDescent="0.25">
      <c r="A174" s="117" t="s">
        <v>221</v>
      </c>
      <c r="B174" s="143"/>
      <c r="C174" s="141"/>
      <c r="D174" s="141"/>
      <c r="E174" s="141"/>
      <c r="F174" s="141"/>
      <c r="G174" s="141"/>
    </row>
    <row r="175" spans="1:10" ht="15.75" x14ac:dyDescent="0.25">
      <c r="A175" s="117" t="s">
        <v>167</v>
      </c>
      <c r="B175" s="143"/>
      <c r="C175" s="141"/>
      <c r="D175" s="141"/>
      <c r="E175" s="141"/>
      <c r="F175" s="141"/>
      <c r="G175" s="141"/>
    </row>
    <row r="176" spans="1:10" x14ac:dyDescent="0.25">
      <c r="A176" s="99"/>
      <c r="B176" s="100"/>
      <c r="C176" s="100"/>
      <c r="D176" s="101"/>
      <c r="E176" s="102"/>
      <c r="F176" s="102"/>
    </row>
    <row r="177" spans="1:10" ht="46.5" customHeight="1" x14ac:dyDescent="0.25">
      <c r="B177" s="149" t="s">
        <v>188</v>
      </c>
      <c r="C177" s="149"/>
      <c r="D177" s="149"/>
      <c r="E177" s="149"/>
      <c r="F177" s="149"/>
      <c r="G177" s="149"/>
      <c r="H177" s="149"/>
      <c r="I177" s="149"/>
    </row>
    <row r="179" spans="1:10" ht="15" customHeight="1" x14ac:dyDescent="0.25">
      <c r="A179" s="144" t="s">
        <v>152</v>
      </c>
      <c r="B179" s="144"/>
      <c r="C179" s="3"/>
      <c r="D179" s="144" t="s">
        <v>223</v>
      </c>
      <c r="E179" s="144"/>
      <c r="G179" s="110" t="s">
        <v>178</v>
      </c>
      <c r="H179" s="110"/>
      <c r="I179" s="3"/>
    </row>
    <row r="180" spans="1:10" x14ac:dyDescent="0.25">
      <c r="A180" s="1" t="s">
        <v>162</v>
      </c>
      <c r="B180" s="7">
        <f>E125</f>
        <v>0</v>
      </c>
      <c r="C180" s="3"/>
      <c r="D180" s="25" t="s">
        <v>118</v>
      </c>
      <c r="E180" s="3"/>
      <c r="G180" s="131">
        <f>B165</f>
        <v>0</v>
      </c>
      <c r="H180" s="7" t="s">
        <v>179</v>
      </c>
      <c r="I180" s="3"/>
    </row>
    <row r="181" spans="1:10" x14ac:dyDescent="0.25">
      <c r="A181" s="6" t="s">
        <v>101</v>
      </c>
      <c r="B181" s="7">
        <f>F125</f>
        <v>0</v>
      </c>
      <c r="C181" s="3"/>
      <c r="D181" s="6" t="s">
        <v>168</v>
      </c>
      <c r="E181" s="103">
        <f>H125</f>
        <v>0</v>
      </c>
      <c r="H181" s="20"/>
      <c r="I181" s="3"/>
    </row>
    <row r="182" spans="1:10" ht="17.25" customHeight="1" x14ac:dyDescent="0.25">
      <c r="A182" s="3"/>
      <c r="B182" s="7"/>
      <c r="C182" s="3"/>
      <c r="D182" s="104" t="s">
        <v>126</v>
      </c>
      <c r="E182" s="103">
        <f>C146</f>
        <v>0</v>
      </c>
      <c r="H182" s="20"/>
      <c r="I182" s="3"/>
    </row>
    <row r="183" spans="1:10" x14ac:dyDescent="0.25">
      <c r="A183" s="81" t="s">
        <v>122</v>
      </c>
      <c r="B183" s="24">
        <f>SUM(B180:B182)</f>
        <v>0</v>
      </c>
      <c r="C183" s="3"/>
      <c r="D183" s="129" t="s">
        <v>122</v>
      </c>
      <c r="E183" s="130">
        <f>SUM(E181:E182)</f>
        <v>0</v>
      </c>
      <c r="G183" s="144" t="s">
        <v>225</v>
      </c>
      <c r="H183" s="145"/>
      <c r="I183" s="3"/>
    </row>
    <row r="184" spans="1:10" ht="15" customHeight="1" x14ac:dyDescent="0.25">
      <c r="A184" s="88"/>
      <c r="B184" s="105"/>
      <c r="C184" s="3"/>
      <c r="G184" s="132">
        <f>ROUND(IF(B158&lt;=4,B158,(4+(B158-4)*0.25)),0)</f>
        <v>0</v>
      </c>
      <c r="H184" s="125" t="s">
        <v>179</v>
      </c>
      <c r="I184" s="123"/>
      <c r="J184" s="123"/>
    </row>
    <row r="185" spans="1:10" ht="15" customHeight="1" x14ac:dyDescent="0.25">
      <c r="A185" s="106" t="s">
        <v>182</v>
      </c>
      <c r="B185" s="137">
        <f>D133</f>
        <v>0</v>
      </c>
      <c r="C185" s="3"/>
      <c r="D185" s="25" t="s">
        <v>119</v>
      </c>
      <c r="I185" s="3"/>
    </row>
    <row r="186" spans="1:10" ht="15" customHeight="1" x14ac:dyDescent="0.25">
      <c r="A186" s="81" t="s">
        <v>163</v>
      </c>
      <c r="B186" s="24">
        <f>B183-B185</f>
        <v>0</v>
      </c>
      <c r="C186" s="3"/>
      <c r="D186" s="6" t="s">
        <v>168</v>
      </c>
      <c r="E186" s="103">
        <f>J125</f>
        <v>0</v>
      </c>
      <c r="I186" s="124"/>
      <c r="J186" s="124"/>
    </row>
    <row r="187" spans="1:10" x14ac:dyDescent="0.25">
      <c r="B187" s="105"/>
      <c r="C187" s="3"/>
      <c r="D187" s="104" t="s">
        <v>126</v>
      </c>
      <c r="E187" s="103">
        <f>C149</f>
        <v>0</v>
      </c>
      <c r="G187" s="110" t="s">
        <v>183</v>
      </c>
      <c r="H187" s="124"/>
      <c r="I187" s="124"/>
      <c r="J187" s="124"/>
    </row>
    <row r="188" spans="1:10" x14ac:dyDescent="0.25">
      <c r="A188" s="107" t="s">
        <v>126</v>
      </c>
      <c r="B188" s="108">
        <f>C152</f>
        <v>0</v>
      </c>
      <c r="C188" s="3"/>
      <c r="D188" s="129" t="s">
        <v>122</v>
      </c>
      <c r="E188" s="130">
        <f>SUM(E186:E187)</f>
        <v>0</v>
      </c>
      <c r="G188" s="132">
        <f>ROUND(B189*0.25,0)</f>
        <v>0</v>
      </c>
      <c r="H188" s="3" t="s">
        <v>227</v>
      </c>
      <c r="I188" s="124"/>
      <c r="J188" s="124"/>
    </row>
    <row r="189" spans="1:10" ht="28.5" customHeight="1" x14ac:dyDescent="0.25">
      <c r="A189" s="133" t="s">
        <v>164</v>
      </c>
      <c r="B189" s="134">
        <f>B186+B188</f>
        <v>0</v>
      </c>
      <c r="C189" s="3"/>
      <c r="D189" s="3"/>
      <c r="E189" s="3"/>
    </row>
    <row r="191" spans="1:10" x14ac:dyDescent="0.25">
      <c r="A191" s="25" t="s">
        <v>181</v>
      </c>
      <c r="B191" s="25"/>
      <c r="C191" s="25"/>
      <c r="D191" s="90"/>
      <c r="E191" s="23"/>
      <c r="F191" s="23"/>
      <c r="G191" s="24"/>
      <c r="H191" s="23"/>
      <c r="I191" s="24"/>
      <c r="J191" s="23"/>
    </row>
    <row r="192" spans="1:10" ht="15" customHeight="1" x14ac:dyDescent="0.25">
      <c r="A192" s="13" t="s">
        <v>180</v>
      </c>
      <c r="B192" s="13"/>
      <c r="C192" s="13"/>
      <c r="D192" s="13"/>
      <c r="E192" s="13"/>
      <c r="F192" s="25"/>
      <c r="G192" s="25"/>
      <c r="H192" s="22"/>
      <c r="I192" s="24"/>
      <c r="J192" s="23"/>
    </row>
    <row r="193" spans="1:10" ht="15" customHeight="1" x14ac:dyDescent="0.25">
      <c r="A193" s="13"/>
      <c r="B193" s="13"/>
      <c r="C193" s="13"/>
      <c r="D193" s="13"/>
      <c r="E193" s="13"/>
      <c r="F193" s="25"/>
      <c r="G193" s="25"/>
      <c r="H193" s="22"/>
      <c r="I193" s="24"/>
      <c r="J193" s="23"/>
    </row>
    <row r="194" spans="1:10" ht="15" customHeight="1" x14ac:dyDescent="0.25">
      <c r="C194" s="3"/>
      <c r="D194" s="3"/>
      <c r="E194" s="3"/>
      <c r="F194" s="3"/>
      <c r="G194" s="3"/>
      <c r="H194" s="20"/>
      <c r="I194" s="3"/>
    </row>
    <row r="195" spans="1:10" x14ac:dyDescent="0.25">
      <c r="C195" s="3"/>
      <c r="D195" s="3"/>
      <c r="E195" s="3"/>
      <c r="F195" s="3"/>
      <c r="G195" s="3"/>
      <c r="H195" s="20"/>
      <c r="I195" s="3"/>
    </row>
  </sheetData>
  <sheetProtection algorithmName="SHA-512" hashValue="azs2J2z3UIBNHCFhKS0hxXT0qrEzssK9RTGIunlmORTdnsp4SJoLGIQFnhVP61Ddn7uJg2eJuXMsAJGt7S9pfA==" saltValue="0j4g8qPh4c+3FEhda5MTjQ==" spinCount="100000" sheet="1" objects="1" scenarios="1"/>
  <protectedRanges>
    <protectedRange sqref="B14:B23 B25:B29 B31:B39 B41:B49 B51 B53:B57 B59:B61 B63:B66 B68 B70:B71 B73:B83 B85 B87:B91 B93:B100 B103:B107 B109:B114 B116:B117 B119:B122 B124 B133:B134 C139:C140 C142:C143 B158 B163 B172:G175" name="Input"/>
  </protectedRanges>
  <mergeCells count="169">
    <mergeCell ref="J34:J35"/>
    <mergeCell ref="A22:A23"/>
    <mergeCell ref="D22:D23"/>
    <mergeCell ref="I32:I33"/>
    <mergeCell ref="J32:J33"/>
    <mergeCell ref="D109:D110"/>
    <mergeCell ref="E89:E90"/>
    <mergeCell ref="F89:F90"/>
    <mergeCell ref="G89:G90"/>
    <mergeCell ref="A32:A33"/>
    <mergeCell ref="D32:D33"/>
    <mergeCell ref="E32:E33"/>
    <mergeCell ref="I70:I71"/>
    <mergeCell ref="J70:J71"/>
    <mergeCell ref="A52:J52"/>
    <mergeCell ref="A72:J72"/>
    <mergeCell ref="A65:A66"/>
    <mergeCell ref="F80:F81"/>
    <mergeCell ref="G82:G83"/>
    <mergeCell ref="H82:H83"/>
    <mergeCell ref="E74:E75"/>
    <mergeCell ref="A80:A81"/>
    <mergeCell ref="D80:D81"/>
    <mergeCell ref="E80:E81"/>
    <mergeCell ref="A34:A35"/>
    <mergeCell ref="A89:A90"/>
    <mergeCell ref="H93:H94"/>
    <mergeCell ref="J93:J94"/>
    <mergeCell ref="A93:A94"/>
    <mergeCell ref="D93:D94"/>
    <mergeCell ref="A127:G127"/>
    <mergeCell ref="A139:B139"/>
    <mergeCell ref="E82:E83"/>
    <mergeCell ref="G93:G94"/>
    <mergeCell ref="D89:D90"/>
    <mergeCell ref="A129:D129"/>
    <mergeCell ref="A136:D136"/>
    <mergeCell ref="A115:J115"/>
    <mergeCell ref="A118:J118"/>
    <mergeCell ref="A123:J123"/>
    <mergeCell ref="I113:I114"/>
    <mergeCell ref="J113:J114"/>
    <mergeCell ref="A113:A114"/>
    <mergeCell ref="D113:D114"/>
    <mergeCell ref="E113:E114"/>
    <mergeCell ref="D133:D134"/>
    <mergeCell ref="C132:D132"/>
    <mergeCell ref="E133:F134"/>
    <mergeCell ref="A86:J86"/>
    <mergeCell ref="A92:J92"/>
    <mergeCell ref="E93:E94"/>
    <mergeCell ref="D70:D71"/>
    <mergeCell ref="D82:D83"/>
    <mergeCell ref="E70:E71"/>
    <mergeCell ref="J111:J112"/>
    <mergeCell ref="I80:I81"/>
    <mergeCell ref="G74:G75"/>
    <mergeCell ref="H74:H75"/>
    <mergeCell ref="I93:I94"/>
    <mergeCell ref="J82:J83"/>
    <mergeCell ref="A82:A83"/>
    <mergeCell ref="I82:I83"/>
    <mergeCell ref="I89:I90"/>
    <mergeCell ref="J89:J90"/>
    <mergeCell ref="F93:F94"/>
    <mergeCell ref="F95:F96"/>
    <mergeCell ref="F109:F110"/>
    <mergeCell ref="H89:H90"/>
    <mergeCell ref="H95:H96"/>
    <mergeCell ref="I95:I96"/>
    <mergeCell ref="J95:J96"/>
    <mergeCell ref="I109:I110"/>
    <mergeCell ref="G38:G39"/>
    <mergeCell ref="H38:H39"/>
    <mergeCell ref="G70:G71"/>
    <mergeCell ref="A69:J69"/>
    <mergeCell ref="A40:J40"/>
    <mergeCell ref="A50:J50"/>
    <mergeCell ref="I38:I39"/>
    <mergeCell ref="J38:J39"/>
    <mergeCell ref="D65:D66"/>
    <mergeCell ref="E65:E66"/>
    <mergeCell ref="B4:I4"/>
    <mergeCell ref="C3:F3"/>
    <mergeCell ref="A84:J84"/>
    <mergeCell ref="D10:F10"/>
    <mergeCell ref="J80:J81"/>
    <mergeCell ref="A74:A75"/>
    <mergeCell ref="I74:I75"/>
    <mergeCell ref="J74:J75"/>
    <mergeCell ref="D74:D75"/>
    <mergeCell ref="F74:F75"/>
    <mergeCell ref="G10:J10"/>
    <mergeCell ref="B11:C11"/>
    <mergeCell ref="G22:G23"/>
    <mergeCell ref="H22:H23"/>
    <mergeCell ref="I22:I23"/>
    <mergeCell ref="J22:J23"/>
    <mergeCell ref="J65:J66"/>
    <mergeCell ref="H70:H71"/>
    <mergeCell ref="F70:F71"/>
    <mergeCell ref="E22:E23"/>
    <mergeCell ref="A13:J13"/>
    <mergeCell ref="A24:J24"/>
    <mergeCell ref="A30:J30"/>
    <mergeCell ref="A62:J62"/>
    <mergeCell ref="F22:F23"/>
    <mergeCell ref="F38:F39"/>
    <mergeCell ref="F65:F66"/>
    <mergeCell ref="G65:G66"/>
    <mergeCell ref="F82:F83"/>
    <mergeCell ref="H32:H33"/>
    <mergeCell ref="H65:H66"/>
    <mergeCell ref="G32:G33"/>
    <mergeCell ref="A58:J58"/>
    <mergeCell ref="A67:J67"/>
    <mergeCell ref="F32:F33"/>
    <mergeCell ref="G80:G81"/>
    <mergeCell ref="H80:H81"/>
    <mergeCell ref="I65:I66"/>
    <mergeCell ref="D38:D39"/>
    <mergeCell ref="D34:D35"/>
    <mergeCell ref="E34:E35"/>
    <mergeCell ref="F34:F35"/>
    <mergeCell ref="G34:G35"/>
    <mergeCell ref="H34:H35"/>
    <mergeCell ref="I34:I35"/>
    <mergeCell ref="E38:E39"/>
    <mergeCell ref="A38:A39"/>
    <mergeCell ref="A70:A71"/>
    <mergeCell ref="G109:G110"/>
    <mergeCell ref="G95:G96"/>
    <mergeCell ref="A101:J101"/>
    <mergeCell ref="A108:J108"/>
    <mergeCell ref="D111:D112"/>
    <mergeCell ref="A95:A96"/>
    <mergeCell ref="D95:D96"/>
    <mergeCell ref="E95:E96"/>
    <mergeCell ref="E111:E112"/>
    <mergeCell ref="E109:E110"/>
    <mergeCell ref="A109:A110"/>
    <mergeCell ref="A102:J102"/>
    <mergeCell ref="H109:H110"/>
    <mergeCell ref="H111:H112"/>
    <mergeCell ref="J109:J110"/>
    <mergeCell ref="F111:F112"/>
    <mergeCell ref="B172:G172"/>
    <mergeCell ref="B173:G173"/>
    <mergeCell ref="B174:G174"/>
    <mergeCell ref="B175:G175"/>
    <mergeCell ref="G183:H183"/>
    <mergeCell ref="H113:H114"/>
    <mergeCell ref="I111:I112"/>
    <mergeCell ref="A179:B179"/>
    <mergeCell ref="D179:E179"/>
    <mergeCell ref="B177:I177"/>
    <mergeCell ref="A140:B140"/>
    <mergeCell ref="A142:B142"/>
    <mergeCell ref="A143:B143"/>
    <mergeCell ref="A141:B141"/>
    <mergeCell ref="C151:D151"/>
    <mergeCell ref="A156:I156"/>
    <mergeCell ref="A157:I157"/>
    <mergeCell ref="A111:A112"/>
    <mergeCell ref="A151:B151"/>
    <mergeCell ref="A152:B152"/>
    <mergeCell ref="G111:G112"/>
    <mergeCell ref="G113:G114"/>
    <mergeCell ref="F113:F114"/>
  </mergeCells>
  <conditionalFormatting sqref="D133 C133:C134">
    <cfRule type="cellIs" dxfId="0" priority="1" operator="equal">
      <formula>0</formula>
    </cfRule>
  </conditionalFormatting>
  <printOptions horizontalCentered="1"/>
  <pageMargins left="0.26" right="0.25" top="0.74803149606299213" bottom="0.74803149606299213" header="0.31496062992125984" footer="0.31496062992125984"/>
  <pageSetup scale="60" orientation="portrait" r:id="rId1"/>
  <headerFooter>
    <oddFooter>&amp;CPage &amp;P of &amp;N
&amp;Z&amp;F</oddFooter>
  </headerFooter>
  <rowBreaks count="1" manualBreakCount="1">
    <brk id="128" max="10" man="1"/>
  </rowBreaks>
  <ignoredErrors>
    <ignoredError sqref="E19 E48 E46 E78 E111" formula="1"/>
  </ignoredError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Calculation Tool</vt:lpstr>
      <vt:lpstr>'Calculation Tool'!Print_Area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Koreen Gurak</dc:creator>
  <cp:lastModifiedBy>Koreen Gurak</cp:lastModifiedBy>
  <cp:lastPrinted>2014-12-16T01:21:07Z</cp:lastPrinted>
  <dcterms:created xsi:type="dcterms:W3CDTF">2013-06-11T21:05:08Z</dcterms:created>
  <dcterms:modified xsi:type="dcterms:W3CDTF">2025-01-22T18:11:16Z</dcterms:modified>
</cp:coreProperties>
</file>